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Admin-pc\التقرير اليومي للفرسان\Eman Ali\المحتوى المحلي\2023 المحتوى المحلي\1 عمليات قائمة\2024-02-01 مصنع جودة الخليج للخزانات\2 أوراق العمل\"/>
    </mc:Choice>
  </mc:AlternateContent>
  <xr:revisionPtr revIDLastSave="0" documentId="13_ncr:1_{CCDDD130-A550-4986-92DE-CC2D6CA3931E}" xr6:coauthVersionLast="47" xr6:coauthVersionMax="47" xr10:uidLastSave="{00000000-0000-0000-0000-000000000000}"/>
  <bookViews>
    <workbookView xWindow="-120" yWindow="-120" windowWidth="29040" windowHeight="15840" tabRatio="843" firstSheet="1" activeTab="1" xr2:uid="{00000000-000D-0000-FFFF-FFFF00000000}"/>
  </bookViews>
  <sheets>
    <sheet name="نظرة عامة" sheetId="15" state="hidden" r:id="rId1"/>
    <sheet name="القسم 1. معلومات المنشأة" sheetId="1" r:id="rId2"/>
    <sheet name="القسم2.تقييم نسبةالمحتوى المحلي" sheetId="2" r:id="rId3"/>
    <sheet name="القسم 3. القوى العاملة" sheetId="3" r:id="rId4"/>
    <sheet name="القسم 4. السلع والخدمات" sheetId="16" r:id="rId5"/>
    <sheet name="القسم 5. تطوير القدرات" sheetId="5" r:id="rId6"/>
    <sheet name="القسم 6. الإهلاك والإطفاء" sheetId="18" r:id="rId7"/>
    <sheet name="الملحق أ" sheetId="19" r:id="rId8"/>
    <sheet name="الملحق ب" sheetId="14" state="hidden" r:id="rId9"/>
  </sheets>
  <definedNames>
    <definedName name="Above400M">#REF!</definedName>
    <definedName name="_xlnm.Print_Area" localSheetId="1">'القسم 1. معلومات المنشأة'!$B$1:$D$47</definedName>
    <definedName name="_xlnm.Print_Area" localSheetId="3">'القسم 3. القوى العاملة'!$B$1:$E$16</definedName>
    <definedName name="_xlnm.Print_Area" localSheetId="4">'القسم 4. السلع والخدمات'!$A$1:$L$66</definedName>
    <definedName name="_xlnm.Print_Area" localSheetId="5">'القسم 5. تطوير القدرات'!$B$1:$E$21</definedName>
    <definedName name="_xlnm.Print_Area" localSheetId="6">'القسم 6. الإهلاك والإطفاء'!$A$1:$G$27</definedName>
    <definedName name="_xlnm.Print_Area" localSheetId="2">'القسم2.تقييم نسبةالمحتوى المحلي'!$B$1:$C$23</definedName>
    <definedName name="_xlnm.Print_Area" localSheetId="7">'الملحق أ'!$B$1:$F$25</definedName>
    <definedName name="_xlnm.Print_Area" localSheetId="0">'نظرة عامة'!$B$1:$Q$25</definedName>
    <definedName name="Valu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7" i="5" l="1"/>
  <c r="C19" i="2"/>
  <c r="C19" i="1"/>
  <c r="C6" i="2" l="1"/>
  <c r="C5" i="2"/>
  <c r="C4" i="2"/>
  <c r="C3" i="2"/>
  <c r="C6" i="18"/>
  <c r="C5" i="18"/>
  <c r="C4" i="18"/>
  <c r="C3" i="18"/>
  <c r="C6" i="5"/>
  <c r="C5" i="5"/>
  <c r="C4" i="5"/>
  <c r="C3" i="5"/>
  <c r="C6" i="16"/>
  <c r="C5" i="16"/>
  <c r="C4" i="16"/>
  <c r="C3" i="16"/>
  <c r="C3" i="3"/>
  <c r="C6" i="3"/>
  <c r="C5" i="3"/>
  <c r="C4" i="3"/>
  <c r="L54" i="16" l="1"/>
  <c r="F13" i="19" l="1"/>
  <c r="F12" i="19"/>
  <c r="F8" i="19"/>
  <c r="I15" i="16" l="1"/>
  <c r="J15" i="16" s="1"/>
  <c r="L15" i="16" s="1"/>
  <c r="I16" i="16"/>
  <c r="J16" i="16" s="1"/>
  <c r="L16" i="16" s="1"/>
  <c r="I17" i="16"/>
  <c r="J17" i="16" s="1"/>
  <c r="L17" i="16" s="1"/>
  <c r="I18" i="16"/>
  <c r="J18" i="16" s="1"/>
  <c r="L18" i="16" s="1"/>
  <c r="I19" i="16"/>
  <c r="J19" i="16" s="1"/>
  <c r="L19" i="16" s="1"/>
  <c r="I20" i="16"/>
  <c r="J20" i="16" s="1"/>
  <c r="L20" i="16" s="1"/>
  <c r="I21" i="16"/>
  <c r="J21" i="16" s="1"/>
  <c r="L21" i="16" s="1"/>
  <c r="I22" i="16"/>
  <c r="J22" i="16" s="1"/>
  <c r="L22" i="16" s="1"/>
  <c r="I23" i="16"/>
  <c r="J23" i="16" s="1"/>
  <c r="L23" i="16" s="1"/>
  <c r="I24" i="16"/>
  <c r="J24" i="16" s="1"/>
  <c r="L24" i="16" s="1"/>
  <c r="I25" i="16"/>
  <c r="J25" i="16" s="1"/>
  <c r="L25" i="16" s="1"/>
  <c r="I26" i="16"/>
  <c r="J26" i="16" s="1"/>
  <c r="L26" i="16" s="1"/>
  <c r="I27" i="16"/>
  <c r="J27" i="16" s="1"/>
  <c r="L27" i="16" s="1"/>
  <c r="I28" i="16"/>
  <c r="J28" i="16" s="1"/>
  <c r="L28" i="16" s="1"/>
  <c r="I29" i="16"/>
  <c r="J29" i="16" s="1"/>
  <c r="L29" i="16" s="1"/>
  <c r="I30" i="16"/>
  <c r="J30" i="16" s="1"/>
  <c r="L30" i="16" s="1"/>
  <c r="I31" i="16"/>
  <c r="J31" i="16" s="1"/>
  <c r="L31" i="16" s="1"/>
  <c r="I32" i="16"/>
  <c r="J32" i="16" s="1"/>
  <c r="L32" i="16" s="1"/>
  <c r="I33" i="16"/>
  <c r="J33" i="16" s="1"/>
  <c r="L33" i="16" s="1"/>
  <c r="I34" i="16"/>
  <c r="J34" i="16" s="1"/>
  <c r="L34" i="16" s="1"/>
  <c r="I35" i="16"/>
  <c r="J35" i="16" s="1"/>
  <c r="L35" i="16" s="1"/>
  <c r="I36" i="16"/>
  <c r="J36" i="16" s="1"/>
  <c r="L36" i="16" s="1"/>
  <c r="I37" i="16"/>
  <c r="J37" i="16" s="1"/>
  <c r="L37" i="16" s="1"/>
  <c r="I38" i="16"/>
  <c r="J38" i="16" s="1"/>
  <c r="L38" i="16" s="1"/>
  <c r="I39" i="16"/>
  <c r="J39" i="16" s="1"/>
  <c r="L39" i="16" s="1"/>
  <c r="I40" i="16"/>
  <c r="J40" i="16" s="1"/>
  <c r="L40" i="16" s="1"/>
  <c r="I41" i="16"/>
  <c r="J41" i="16" s="1"/>
  <c r="L41" i="16" s="1"/>
  <c r="I42" i="16"/>
  <c r="J42" i="16" s="1"/>
  <c r="L42" i="16" s="1"/>
  <c r="I43" i="16"/>
  <c r="J43" i="16" s="1"/>
  <c r="L43" i="16" s="1"/>
  <c r="I44" i="16"/>
  <c r="J44" i="16" s="1"/>
  <c r="L44" i="16" s="1"/>
  <c r="I45" i="16"/>
  <c r="J45" i="16" s="1"/>
  <c r="L45" i="16" s="1"/>
  <c r="I46" i="16"/>
  <c r="J46" i="16" s="1"/>
  <c r="L46" i="16" s="1"/>
  <c r="I47" i="16"/>
  <c r="J47" i="16" s="1"/>
  <c r="L47" i="16" s="1"/>
  <c r="I48" i="16"/>
  <c r="J48" i="16" s="1"/>
  <c r="L48" i="16" s="1"/>
  <c r="I49" i="16"/>
  <c r="J49" i="16" s="1"/>
  <c r="L49" i="16" s="1"/>
  <c r="I50" i="16"/>
  <c r="J50" i="16" s="1"/>
  <c r="L50" i="16" s="1"/>
  <c r="I51" i="16"/>
  <c r="J51" i="16" s="1"/>
  <c r="L51" i="16" s="1"/>
  <c r="I52" i="16"/>
  <c r="J52" i="16" s="1"/>
  <c r="L52" i="16" s="1"/>
  <c r="I53" i="16"/>
  <c r="J53" i="16" s="1"/>
  <c r="L53" i="16" s="1"/>
  <c r="A14" i="18"/>
  <c r="I14" i="16" l="1"/>
  <c r="J14" i="16" s="1"/>
  <c r="J56" i="16" l="1"/>
  <c r="J55" i="16"/>
  <c r="L55" i="16" s="1"/>
  <c r="L14" i="16"/>
  <c r="C13" i="2"/>
  <c r="C14" i="2"/>
  <c r="C15" i="2"/>
  <c r="E24" i="18"/>
  <c r="G23" i="18"/>
  <c r="G22" i="18"/>
  <c r="G21" i="18"/>
  <c r="G20" i="18"/>
  <c r="G19" i="18"/>
  <c r="G18" i="18"/>
  <c r="G17" i="18"/>
  <c r="G16" i="18"/>
  <c r="G15" i="18"/>
  <c r="G14" i="18"/>
  <c r="A15" i="18"/>
  <c r="A16" i="18" s="1"/>
  <c r="A17" i="18" s="1"/>
  <c r="A18" i="18" s="1"/>
  <c r="A19" i="18" s="1"/>
  <c r="A20" i="18" s="1"/>
  <c r="A21" i="18" s="1"/>
  <c r="A22" i="18" s="1"/>
  <c r="A23" i="18" s="1"/>
  <c r="G13" i="18"/>
  <c r="E25" i="18" l="1"/>
  <c r="F25" i="18" s="1"/>
  <c r="G24" i="18"/>
  <c r="G25" i="18" s="1"/>
  <c r="C10" i="2" s="1"/>
  <c r="D12" i="3" l="1"/>
  <c r="C12" i="3"/>
  <c r="E12" i="3" l="1"/>
  <c r="E10" i="3"/>
  <c r="F11" i="19" l="1"/>
  <c r="F24" i="19" s="1"/>
  <c r="F25" i="19" s="1"/>
  <c r="E11" i="3"/>
  <c r="C11" i="2"/>
  <c r="C9" i="16" l="1"/>
  <c r="K56" i="16" l="1"/>
  <c r="C17" i="2"/>
  <c r="G25" i="19"/>
  <c r="M40" i="16" l="1"/>
  <c r="M45" i="16"/>
  <c r="H17" i="18"/>
  <c r="M32" i="16"/>
  <c r="M30" i="16"/>
  <c r="M27" i="16"/>
  <c r="M19" i="16"/>
  <c r="H19" i="18"/>
  <c r="M14" i="16"/>
  <c r="M24" i="16"/>
  <c r="M37" i="16"/>
  <c r="M51" i="16"/>
  <c r="H23" i="18"/>
  <c r="M22" i="16"/>
  <c r="M17" i="16"/>
  <c r="M35" i="16"/>
  <c r="H18" i="18"/>
  <c r="M16" i="16"/>
  <c r="M21" i="16"/>
  <c r="M41" i="16"/>
  <c r="H15" i="18"/>
  <c r="H21" i="18"/>
  <c r="M46" i="16"/>
  <c r="M36" i="16"/>
  <c r="H20" i="18"/>
  <c r="M28" i="16"/>
  <c r="M49" i="16"/>
  <c r="M52" i="16"/>
  <c r="M39" i="16"/>
  <c r="M44" i="16"/>
  <c r="M33" i="16"/>
  <c r="M48" i="16"/>
  <c r="M29" i="16"/>
  <c r="M50" i="16"/>
  <c r="M31" i="16"/>
  <c r="M42" i="16"/>
  <c r="M23" i="16"/>
  <c r="M25" i="16"/>
  <c r="M15" i="16"/>
  <c r="M43" i="16"/>
  <c r="M34" i="16"/>
  <c r="H22" i="18"/>
  <c r="M26" i="16"/>
  <c r="M38" i="16"/>
  <c r="M53" i="16"/>
  <c r="H16" i="18"/>
  <c r="H14" i="18"/>
  <c r="M20" i="16"/>
  <c r="M18" i="16"/>
  <c r="M47" i="16"/>
  <c r="L56" i="16"/>
  <c r="L57" i="16" s="1"/>
  <c r="C10" i="16" s="1"/>
  <c r="C12" i="2" s="1"/>
  <c r="C16" i="2" s="1"/>
  <c r="C18" i="2" s="1"/>
  <c r="K57" i="16"/>
</calcChain>
</file>

<file path=xl/sharedStrings.xml><?xml version="1.0" encoding="utf-8"?>
<sst xmlns="http://schemas.openxmlformats.org/spreadsheetml/2006/main" count="384" uniqueCount="315">
  <si>
    <t>الوصف</t>
  </si>
  <si>
    <t>رموز الألوان</t>
  </si>
  <si>
    <t>عنوان الجدول</t>
  </si>
  <si>
    <t>عنوان العمود / الصف</t>
  </si>
  <si>
    <t>جدول المحتويات</t>
  </si>
  <si>
    <t>القسم 3. القوى العاملة</t>
  </si>
  <si>
    <t>القسم 5. تطوير القدرات</t>
  </si>
  <si>
    <t>الملحق أ</t>
  </si>
  <si>
    <t>1.1 معلومات المنافسة</t>
  </si>
  <si>
    <t>بدء العقد</t>
  </si>
  <si>
    <t>نهاية العقد</t>
  </si>
  <si>
    <t>1.3 مسؤول الاتصال</t>
  </si>
  <si>
    <t>الاسم</t>
  </si>
  <si>
    <t>عنوان البريد الإلكتروني</t>
  </si>
  <si>
    <t>رقم هاتف المكتب</t>
  </si>
  <si>
    <t>رقم الهاتف المحمول</t>
  </si>
  <si>
    <t>مؤشرات قياس الأداء الرئيسية</t>
  </si>
  <si>
    <t>القيمة الفعلية الإجمالي المساهم بها في اقتصاد المملكة</t>
  </si>
  <si>
    <t>القيمة المضافة للمملكة العربية السعودية (%)</t>
  </si>
  <si>
    <t>القيمة المضافة للمملكة العربية السعودية (ريال سعودي)</t>
  </si>
  <si>
    <t xml:space="preserve"> </t>
  </si>
  <si>
    <t>القيمة الفعلية المساهم بها (ريال سعوي)</t>
  </si>
  <si>
    <t>الإجمالي</t>
  </si>
  <si>
    <t>القطاعات</t>
  </si>
  <si>
    <t>المحتوى المحلي للقطاع (%)</t>
  </si>
  <si>
    <t>الحقول التي يكون فيها نتائج المدخلات</t>
  </si>
  <si>
    <t>القسم 4. السلع والخدمات</t>
  </si>
  <si>
    <t>جدول نسب المحتوى المحلي لقطاعات الخدمات وأنواع الموردين</t>
  </si>
  <si>
    <t>اسم المنافسة</t>
  </si>
  <si>
    <t>الجهة الحكومية</t>
  </si>
  <si>
    <t xml:space="preserve">الحصول على جميع أنشطة التعليم، بما في ذلك على سبيل المثال التدريب المهني وتعليم اللغة وغيرها. </t>
  </si>
  <si>
    <t>الحصول على جميع الخدمات المالية، بما في ذلك الأعمال المصرفية وإدارة الصناديق وغيرها. وتتضمن هذه الفئة أيضًا الحصول على خدمات التأمين وخدمات المعاشات.</t>
  </si>
  <si>
    <t>الحصول على خدمات غير مصنفة ضمن أي فئة أخرى مثل الأنشطة الترفيهية والخدمات المنزلية</t>
  </si>
  <si>
    <t>شراء الخدمات من مقدمي الخدمات الأجانب، أي الذين لا يحملون رقم سجل تجاري أو رقم ترخيص سعودي</t>
  </si>
  <si>
    <t>الحصول على السلع/ المنتجات  الغير  مصنعة في المملكة العربية السعودية من أحد الموردين في المملكة العربية السعودية</t>
  </si>
  <si>
    <t>القسم 1. معلومات عن المنشأة</t>
  </si>
  <si>
    <t>معلومات عامة عن المنشأة وأنواع المنتجات والخدمات التي توفرها</t>
  </si>
  <si>
    <t>1.2 معلومات عن المنشأة</t>
  </si>
  <si>
    <t>عنوان المنشأة</t>
  </si>
  <si>
    <t>1.4 وصف المنشأة</t>
  </si>
  <si>
    <t>يُرجى تقديم وصف موجز لأنواع السلع والخدمات التي تقدمها المنشأة إلى الجهة الحكومية وغيرها من العملاء السعوديين</t>
  </si>
  <si>
    <t>الحقول التي يجب تعبئتها</t>
  </si>
  <si>
    <t>الحصول على أي من الخدمات المذكورة أعلاه من مزود خدمة أجنبي عن طريق وكيل سعودي</t>
  </si>
  <si>
    <t>شراء السلع المنتجة محليا من قبل المزارع والغابات والمواشي المحلية والصيد. أي منتج تم تصنيعة محليا وكان مصدره الأولي من هذه المصادر يتم اعتباره من ضمن قطاع صناعة الأغذية والمشروبات</t>
  </si>
  <si>
    <t xml:space="preserve">شراء المنتجات المستخرجة محليا في قطاع التعدين كخامات المعادن والرمل والفحم الحجري </t>
  </si>
  <si>
    <t>شراء المنتجات المحلية الأخرى كالمنتجات الورقية والخشبية والاثاث والانسجة والأدوية</t>
  </si>
  <si>
    <t>شراء الاسمنت والجبس المصنع محليا ومنتجاتها</t>
  </si>
  <si>
    <t>نوع الأصول</t>
  </si>
  <si>
    <t>أمثلة على هذه الأصول</t>
  </si>
  <si>
    <t>نسبة المحتوى المحلي (%)</t>
  </si>
  <si>
    <t>نعم</t>
  </si>
  <si>
    <t>أثاث المكاتب وكراسي وطاولات الاجتماعات</t>
  </si>
  <si>
    <t>لا</t>
  </si>
  <si>
    <t>شراء المنتجات أو الخدمات من الشركات التالية: ارامكو، سابك، معادن، شركة الاتصالات السعودية، زين السعودية، موبايلي، صدارة، الشركة السعودية للخطوط الحديدية، الشركة السعودية للكهرباء، مرافق، المؤسسة العامة لتحلية المياه المالحة، شركة المياه الوطنية</t>
  </si>
  <si>
    <t>شراء منتجات معدنية معاد تدويرها محليًا ، والورق ، والبلاستيك ، والمطاط</t>
  </si>
  <si>
    <t>شراء المواد الكيماوية المصنعة محلياً حيث يتم استيراد المواد الخام. يتضمن هذا القطاع مصنعي الدهانات</t>
  </si>
  <si>
    <t>الحصول على خدمات الحفر البري</t>
  </si>
  <si>
    <t>الحصول على خدمات الحفر البحري</t>
  </si>
  <si>
    <t>تأجير مباني المكاتب والمجمعات والمستودعات،...لايتضمن الاقامة القصيرة في الفنادق والشقق المفروشة</t>
  </si>
  <si>
    <t>مجموع القوى العاملة للكيان، يتضمن النساء والرجال</t>
  </si>
  <si>
    <t>قطاع المنتجات والسلع أو الخدمات التي يتم شرائها من المورد</t>
  </si>
  <si>
    <t>2. التكلفة الإجمالية خلال السنة المالية السابقة للعمليات التشغيلية من الأجور والسلع والخدمات وبناء القدرات والقيمة الإهلاكية للأصول</t>
  </si>
  <si>
    <t>الحصول على السلع/ المنتجات من موردين خارج المملكة العربية السعودية</t>
  </si>
  <si>
    <t>3. سعودي تعني أي شخص يحمل الجنسية السعودية أو من يعامل نظامياً معاملة السعودي.</t>
  </si>
  <si>
    <t>الحصول على خدمات التعدين</t>
  </si>
  <si>
    <t>شراء المنتجات المصنعة محليا  مثل الكيماويات والبلاستيك والسلع الكيماوية المصنعة والنفط والغاز (مثل المطاط).</t>
  </si>
  <si>
    <t>شراء المواد الكهربائية المنتجة محليا بما في ذلك تروس التبديل وصناديق التوصيل والممرات والتركيبات وغيرها من المواد الكهربائية</t>
  </si>
  <si>
    <t>شراء المعدات الثابتة المصنعة محليًا مثل الخزانات وأوعية الضغط والصمامات (لاتتضمن صمامات التحكم) ومصنعي الصلب والهياكل</t>
  </si>
  <si>
    <t>تحسين الموقع و التسوير والتمهيد والتعبيد والتدفئة والتبريد والتجهيزات الكهربائية</t>
  </si>
  <si>
    <t>صنع في المملكة العربية السعودية - الأثاث</t>
  </si>
  <si>
    <t>صنع في المملكة العربية السعودية - الآلات والمعدات</t>
  </si>
  <si>
    <t>الثلاجات والنشافات والافران المنزلية، معدات صناعية، معدات دعم، معدات اختبار، معدات تقنية معلومات واتصالات، معدات معالجة، معدات مختصة، معدات تنقيب واستخراج</t>
  </si>
  <si>
    <t>صنع في المملكة العربية السعودية - مركبات</t>
  </si>
  <si>
    <t>معدات البناء ، والرافعات المتنقلة ، والشاحنات ، وعربات النقل ، والسيارات ، والمقطورات</t>
  </si>
  <si>
    <t>الحصول على خدمات صيانة أجهزة الكمبيوتر ومعدات الاتصال السلكية واللاسلكية والحصول على منتجات الكمبيوتر والإلكترونيات ومعدات الاتصالات (لاتتضمن هذه الفئة الوكلاء/ الموزعين)</t>
  </si>
  <si>
    <t>بدء العقد (يوم/شهر/سنة)</t>
  </si>
  <si>
    <t>نهاية العقد (يوم/شهر/سنة)</t>
  </si>
  <si>
    <t>نسبة المحتوى المحلي المعتمدة(%)</t>
  </si>
  <si>
    <t>القسم 1: معلومات عامة</t>
  </si>
  <si>
    <t>1.5 إنجازات زيادة المحتوى المحلي</t>
  </si>
  <si>
    <t>القسم 2: تقييم نسبة المحتوى المحلي</t>
  </si>
  <si>
    <t>1. تُظهر نسبة المحتوى المحلي القيمة الفعلية المُساهم بها بالريال السعودي الذي ساهمت به المنشأة أثناء السنة المالية السابقة</t>
  </si>
  <si>
    <t>القسم 3: القوى العاملة</t>
  </si>
  <si>
    <t>القسم 4: السلع والخدمات</t>
  </si>
  <si>
    <t>القسم 5: تطوير القدرات</t>
  </si>
  <si>
    <t>* جميع الأصول المرتبطة بهذه الفئة تعتبر محتوى محلي 100٪ طالما أنها محلية في المملكة العربية السعودية.</t>
  </si>
  <si>
    <t xml:space="preserve">تقييم خط الأساس للمحتوى المحلي استنادًا إلى المعلومات التي تقدمها المنشأة </t>
  </si>
  <si>
    <t>معلومات المنافسة</t>
  </si>
  <si>
    <t>اسم المنشأة</t>
  </si>
  <si>
    <t>نسبة المحتوى المحلي للقطاعات الخدمية والسلع والمنتجات</t>
  </si>
  <si>
    <t>الحصول على خدمات الإقامة القصيرة (مثل: الفنادق، سكن الطلاب)</t>
  </si>
  <si>
    <t>الحصول على خدمات تقديم الأغذية والمشروبات (مثل: المطاعم) لاتتضمن هذه الفئة الحصول على منتجات الأغذية والمشروبات الجاهزة.</t>
  </si>
  <si>
    <t>الحصول على الخدمات المتعلقة بالصناعة مثل الصيانة الوقائية، الفحص، المعايرة، الصيانة، الطلاء، إمداد الكهرباء، تجميع المياه ومعالجتها وتوصيلها، الصرف الصحي، جمع ومعالجة النفايات</t>
  </si>
  <si>
    <t>25921, 33, 35-38 Exc.352&amp;381103&amp;383, 712</t>
  </si>
  <si>
    <t>الحصول على الخدمات الأمنية بما في ذلك خدمات الحراسة والدوريات وخدمات السيارات المصفحة، خدمات حماية المباني، وخدمات نُظم الإنذار بالحريق أو السرقة</t>
  </si>
  <si>
    <t>80, 811001</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</si>
  <si>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t>
  </si>
  <si>
    <t>69-74 Exc. 712</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</si>
  <si>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 من قبل مورد أجنبي</t>
  </si>
  <si>
    <t>الحصول على الخدمات العقارية، شراء وبيع الأراضي لاتتضمن هذه الفئة تأجير العقارات (مثل: المباني، المكاتب)</t>
  </si>
  <si>
    <t>68 Exc.68102</t>
  </si>
  <si>
    <t>الحصول على خدمات الإنشاء تشييد المباني، الانشاءات العامة للمباني السكنية والغير السكنية، انشاء الطرق والسكك الحديدية، أنشطة التشييد المتخصصة</t>
  </si>
  <si>
    <t xml:space="preserve">41-43 </t>
  </si>
  <si>
    <t>75, 85</t>
  </si>
  <si>
    <t>64-66</t>
  </si>
  <si>
    <t>الحصول على خدمات الرعاية الصحية، سواءً أكانت مقدمة من قبل متخصصين في مجال الرعاية الصحية أم لا، لاتتضمن هذه الفئة على منتجات المستلزمات الطبية والأدوية</t>
  </si>
  <si>
    <t>86-88</t>
  </si>
  <si>
    <t>الحصول على الخدمات التي تقدمها الوزارات، أنشطة الاداراة العامة، إدارة شؤون الدولة، الشؤون الخارجية، وأنشطة الدفاع.</t>
  </si>
  <si>
    <t>84</t>
  </si>
  <si>
    <t>الحصول على جميع خدمات النقل والخدمات اللوجستية، يشمل هذا القطاع الشحن وشركات الطيران السعودية (يتم تصنيف شركات الطيران الأجنبية المحجوزة من قبل شركات محلية تحت خدمات وكلاء أوممثلي شركات الخدمات)، لاتتضمن هذه الفئة تأجير السيارات.</t>
  </si>
  <si>
    <t>49-53 Exc.49225, 79-7911</t>
  </si>
  <si>
    <t>06, 091</t>
  </si>
  <si>
    <t>09</t>
  </si>
  <si>
    <t>تأجير السيارات والشاحنات والمعدات بما في ذلك معدات توليد الطاقة (تشمل خدمات تأجير السائق)</t>
  </si>
  <si>
    <t>49225, 773-7730, 771</t>
  </si>
  <si>
    <t>الحصول على خدمات تقنية المعلومات والاتصالات (مثل: أنشطة البرمجة والإذاعة، الاتصالات، أنشطة البرمجة الحاسوبية، أنشطة خدمة المعلومات</t>
  </si>
  <si>
    <t>78</t>
  </si>
  <si>
    <t>582, 61-63</t>
  </si>
  <si>
    <t>39, 58-60 Exc. 582, 772, 773074-7740, 7912-7990, 81-8110, 812-8299, 90-99</t>
  </si>
  <si>
    <t>N /A (supplier type)</t>
  </si>
  <si>
    <t>01-03</t>
  </si>
  <si>
    <t>شراء المنتجات المصنعة محليا مثل الأغذية والمشروبات ومنتجات التبغ</t>
  </si>
  <si>
    <t>10-12</t>
  </si>
  <si>
    <t>19-20, 22, 352</t>
  </si>
  <si>
    <t xml:space="preserve">شراء الآلات والمعدات محلية الصنع </t>
  </si>
  <si>
    <t>265-268, 28 Exc.2813&amp;2814, 29-30</t>
  </si>
  <si>
    <t>27, 2814</t>
  </si>
  <si>
    <t>05, 07-08</t>
  </si>
  <si>
    <t>24-25 Exc.25114&amp;25921, 2813</t>
  </si>
  <si>
    <t xml:space="preserve"> 2394-2395</t>
  </si>
  <si>
    <t>الحصول على منتجات التسليح محلية الصنع</t>
  </si>
  <si>
    <t>381103, 383</t>
  </si>
  <si>
    <t>45-47</t>
  </si>
  <si>
    <t xml:space="preserve">N/A </t>
  </si>
  <si>
    <t>القسم 2. تقييم نسبة المحتوى المحلي</t>
  </si>
  <si>
    <r>
      <t>2.1 تقييم نسبة المحتوى المحلي</t>
    </r>
    <r>
      <rPr>
        <b/>
        <vertAlign val="superscript"/>
        <sz val="12"/>
        <color theme="0"/>
        <rFont val="DIN Next LT Arabic"/>
        <family val="2"/>
      </rPr>
      <t>1</t>
    </r>
  </si>
  <si>
    <r>
      <t>إجمالي التكلفة ذات الصلة للعمليات في المملكة</t>
    </r>
    <r>
      <rPr>
        <b/>
        <vertAlign val="superscript"/>
        <sz val="10"/>
        <color theme="0"/>
        <rFont val="DIN Next LT Arabic"/>
        <family val="2"/>
      </rPr>
      <t>2</t>
    </r>
  </si>
  <si>
    <r>
      <t>ISIC Code</t>
    </r>
    <r>
      <rPr>
        <b/>
        <vertAlign val="superscript"/>
        <sz val="10"/>
        <color theme="0"/>
        <rFont val="DIN Next LT Arabic"/>
        <family val="2"/>
      </rPr>
      <t>1</t>
    </r>
  </si>
  <si>
    <t>261-264</t>
  </si>
  <si>
    <t>13-18, 21, 23 Exc.2394&amp;2395, 31-32 (Inc. 2790 PV panels and Electrical inverters)</t>
  </si>
  <si>
    <t>أ ب ج</t>
  </si>
  <si>
    <t>الملحق ب</t>
  </si>
  <si>
    <r>
      <rPr>
        <u/>
        <sz val="8"/>
        <color theme="10"/>
        <rFont val="Arial"/>
        <family val="2"/>
        <scheme val="minor"/>
      </rPr>
      <t xml:space="preserve">  (1)</t>
    </r>
    <r>
      <rPr>
        <u/>
        <sz val="11"/>
        <color theme="10"/>
        <rFont val="Arial"/>
        <family val="2"/>
        <scheme val="minor"/>
      </rPr>
      <t xml:space="preserve"> التصنيف الصناعي الدولي الموحد</t>
    </r>
  </si>
  <si>
    <t>1. بنود قائمة الدخل</t>
  </si>
  <si>
    <t>2. ناقص الاستبعادات</t>
  </si>
  <si>
    <t>تكلفة الإيرادات / التكليف المباشرة</t>
  </si>
  <si>
    <t>مصاريف عمومية وإدارية</t>
  </si>
  <si>
    <t>مصاريف بيع وتوزيع</t>
  </si>
  <si>
    <t>تكاليف تمويل</t>
  </si>
  <si>
    <t>مصاريف أخرى</t>
  </si>
  <si>
    <t>القسم 3 القوى العاملة</t>
  </si>
  <si>
    <t>القسم 5 تطوير القدرات</t>
  </si>
  <si>
    <t>الزكاة وضريبة الدخل</t>
  </si>
  <si>
    <t>مصاريف جمركية</t>
  </si>
  <si>
    <t>تكاليف العمليات المتبادلة بين منشآت المجموعة الواحدة</t>
  </si>
  <si>
    <t>الرسوم الحكومية (على سبيل المثال تكلفة الإقامة)</t>
  </si>
  <si>
    <t>المعاملات غير النقدية (المخصصات والخسائر الأخرى)</t>
  </si>
  <si>
    <t>أخرى (يرجى الوصف)</t>
  </si>
  <si>
    <t>إجمالي التكاليف طبقاً للقوائم المالية المراجعة</t>
  </si>
  <si>
    <t>إجمالي الاستبعادات</t>
  </si>
  <si>
    <t>القسم 4 السلع والخدمات</t>
  </si>
  <si>
    <t>تعويضات المنشأة لموظفيها للسنة المالية السابقة</t>
  </si>
  <si>
    <t>مصاريف المنشأة على السلع والخدمات للسنة المالية السابقة</t>
  </si>
  <si>
    <t>تسوية مصاريف المنشأة من قوائمها المالية المراجعة مع المصاريف المذكورة في هذا النموذج</t>
  </si>
  <si>
    <r>
      <t>نهاية السنة المالية (يوم/شهر/سنة)</t>
    </r>
    <r>
      <rPr>
        <b/>
        <vertAlign val="superscript"/>
        <sz val="10"/>
        <color theme="0"/>
        <rFont val="DIN Next LT Arabic"/>
        <family val="2"/>
      </rPr>
      <t>1</t>
    </r>
    <r>
      <rPr>
        <b/>
        <sz val="10"/>
        <color theme="0"/>
        <rFont val="DIN Next LT Arabic"/>
        <family val="2"/>
      </rPr>
      <t xml:space="preserve"> </t>
    </r>
  </si>
  <si>
    <r>
      <t>رقم السجل التجاري في المملكة</t>
    </r>
    <r>
      <rPr>
        <b/>
        <vertAlign val="superscript"/>
        <sz val="10"/>
        <color theme="0"/>
        <rFont val="DIN Next LT Arabic"/>
        <family val="2"/>
      </rPr>
      <t>2</t>
    </r>
  </si>
  <si>
    <r>
      <t>يُرجى تقديم وصف موجز لإجراءات المنشأة وإنجازاتها فيما يتعلق بتطوير المحتوى المحلي في المملكة العربية السعودية</t>
    </r>
    <r>
      <rPr>
        <b/>
        <vertAlign val="superscript"/>
        <sz val="10"/>
        <color theme="0"/>
        <rFont val="DIN Next LT Arabic"/>
        <family val="2"/>
      </rPr>
      <t>3</t>
    </r>
  </si>
  <si>
    <t>الإفصاح عن المعلومات العامة عن المنشآت الموحدة</t>
  </si>
  <si>
    <t>رقم السجل التجاري في المملكة</t>
  </si>
  <si>
    <t>وصف نشاط المنشأة</t>
  </si>
  <si>
    <t>1. تاريخ انتهاء آخر سنة مالية للمنشأة</t>
  </si>
  <si>
    <t>الإفصاح عن إيرادات المنشأة من الأنشطة التشغيلية داخل المملكة</t>
  </si>
  <si>
    <t>إيراد من الصادرات</t>
  </si>
  <si>
    <t>إجمالي الإيرادات</t>
  </si>
  <si>
    <t xml:space="preserve">1. مصاريف تدريب الموظفين السعوديين للسنة المالية السابقة؛ وهذا يشمل تكلفة المتدربين والمنح الدراسية؛ يجب عدم تكرار المصاريف في هذا القسم مع مؤشرات الأداء الرئيسية الأخرى
</t>
  </si>
  <si>
    <t>2. مصاريف تطوير الموردين الحاملين لرقم سجل تجاري سعودي أو رقم رخصة في السعودية عن السنة المالية السابقة، وذلك من خلال التدريب أو المساهمة في رفع كفاءة المورديين، يجب عدم تكرار المصاريف في هذا القسم مع مؤشرات الأداء الرئيسية الأخرى</t>
  </si>
  <si>
    <r>
      <t>3.1 تعويضات القوى العاملة للمنشأة للسنة المالية السابقة</t>
    </r>
    <r>
      <rPr>
        <b/>
        <vertAlign val="superscript"/>
        <sz val="12"/>
        <color theme="0"/>
        <rFont val="DIN Next LT Arabic"/>
        <family val="2"/>
      </rPr>
      <t>1</t>
    </r>
  </si>
  <si>
    <t>نسبة المحتوى المحلي المدققة (%)، إذا وجد</t>
  </si>
  <si>
    <t>وصف موجز 
للسلع أو الخدمات المقدمة</t>
  </si>
  <si>
    <t>التكاليف الأخرى غير المسموح بها (التكاليف غير المحددة)</t>
  </si>
  <si>
    <t>المتبقي من المصاريف على السلع والخدمات</t>
  </si>
  <si>
    <t>* تحسينات الأراضي والمباني</t>
  </si>
  <si>
    <t>5.1 مصاريف تدريب السعوديين</t>
  </si>
  <si>
    <t>5.2 مصاريف تطوير الموردين في المملكة</t>
  </si>
  <si>
    <t>5.3 المصاريف على أنشطة الأبحاث والتطوير في المملكة</t>
  </si>
  <si>
    <r>
      <t>المصاريف للسنة المالية السابقة (بالريال)</t>
    </r>
    <r>
      <rPr>
        <b/>
        <vertAlign val="superscript"/>
        <sz val="10"/>
        <color theme="0"/>
        <rFont val="DIN Next LT Arabic"/>
        <family val="2"/>
      </rPr>
      <t>1</t>
    </r>
  </si>
  <si>
    <r>
      <t>المصاريف للسنة المالية السابقة (بالريال)</t>
    </r>
    <r>
      <rPr>
        <b/>
        <vertAlign val="superscript"/>
        <sz val="10"/>
        <color theme="0"/>
        <rFont val="DIN Next LT Arabic"/>
        <family val="2"/>
      </rPr>
      <t>2</t>
    </r>
  </si>
  <si>
    <r>
      <t>المصاريف للسنة المالية السابقة (بالريال)</t>
    </r>
    <r>
      <rPr>
        <b/>
        <vertAlign val="superscript"/>
        <sz val="10"/>
        <color theme="0"/>
        <rFont val="DIN Next LT Arabic"/>
        <family val="2"/>
      </rPr>
      <t>3</t>
    </r>
  </si>
  <si>
    <t>مصاريف المنشأة لبناء قدرات بعض المنشآت في المملكة والموظفين السعوديين للسنة المالية السابقة</t>
  </si>
  <si>
    <r>
      <t>تعويضات</t>
    </r>
    <r>
      <rPr>
        <b/>
        <vertAlign val="superscript"/>
        <sz val="10"/>
        <color theme="0"/>
        <rFont val="DIN Next LT Arabic"/>
        <family val="2"/>
      </rPr>
      <t>2</t>
    </r>
    <r>
      <rPr>
        <b/>
        <sz val="10"/>
        <color theme="0"/>
        <rFont val="DIN Next LT Arabic"/>
        <family val="2"/>
      </rPr>
      <t xml:space="preserve"> الموظفين السعوديين</t>
    </r>
    <r>
      <rPr>
        <b/>
        <vertAlign val="superscript"/>
        <sz val="10"/>
        <color theme="0"/>
        <rFont val="DIN Next LT Arabic"/>
        <family val="2"/>
      </rPr>
      <t>3</t>
    </r>
    <r>
      <rPr>
        <b/>
        <sz val="10"/>
        <color theme="0"/>
        <rFont val="DIN Next LT Arabic"/>
        <family val="2"/>
      </rPr>
      <t xml:space="preserve"> (بالريال)</t>
    </r>
  </si>
  <si>
    <r>
      <t xml:space="preserve">تعويضات </t>
    </r>
    <r>
      <rPr>
        <b/>
        <vertAlign val="superscript"/>
        <sz val="10"/>
        <color theme="0"/>
        <rFont val="DIN Next LT Arabic"/>
        <family val="2"/>
      </rPr>
      <t>2</t>
    </r>
    <r>
      <rPr>
        <b/>
        <sz val="10"/>
        <color theme="0"/>
        <rFont val="DIN Next LT Arabic"/>
        <family val="2"/>
      </rPr>
      <t xml:space="preserve"> الموظفين الأجانب (بالريال)</t>
    </r>
  </si>
  <si>
    <t>1. تعويضات الموظفين السعوديين والأجانب في القوى العاملة بالمنشأة في المملكة عن السنة المالية السابقة؛ ويُستثنى منه مكافآت المتدربين المقاسة ضمن مؤشر الأداء الرئيسي "التدريب والتطوير" في القسم 5</t>
  </si>
  <si>
    <t xml:space="preserve">2. يندرج تحت بند تعويضات الموظفين المرتبات والأجور والعلاوات والمزايا (مثل: العمولات، العمل الإضافي، بدلات النقل، بدلات السكن، الإجازات، البدلات الآخرى، استحقاقات نهاية الخدمة، ومساهمة المؤسسة العامة للتأمينات الاجتماعية) </t>
  </si>
  <si>
    <t>القسم 6: الإهلاك والإطفاء</t>
  </si>
  <si>
    <t>6.1 إهلاك وإطفاء الأصول المنتجة في المملكة</t>
  </si>
  <si>
    <t>مجموع الإهلاك والإطفاء (الريال السعودي)</t>
  </si>
  <si>
    <t>6.2 الإهلاك والإطفاء حسب نوع الأصول المنتجة في المملكة</t>
  </si>
  <si>
    <t>مبلغ  الإهلاك / الإطفاء (ريال سعودي)</t>
  </si>
  <si>
    <t>مجموع الإهلاك والإطفاء للأصول المنتجة التي لم يتم إنتاجها داخل المملكة</t>
  </si>
  <si>
    <t>إجمالي الإهلاك والإطفاء</t>
  </si>
  <si>
    <t>إهلاك وإطفاء الأصول المنتجة للسنة المالية السابقة</t>
  </si>
  <si>
    <t>القسم 6. الإهلاك والإطفاء</t>
  </si>
  <si>
    <t>القسم 6  الإهلاك والإطفاء</t>
  </si>
  <si>
    <t>إجمالي التعويضات (بالريال)</t>
  </si>
  <si>
    <t>تم إنتاجه في المملكة</t>
  </si>
  <si>
    <t>القيمة الفعلية المساهم بها
 (ريال سعودي)</t>
  </si>
  <si>
    <t>القيمة الفعلية المساهم بها (ريال سعودي)</t>
  </si>
  <si>
    <r>
      <t>نسبة الإيراد من الصادرات</t>
    </r>
    <r>
      <rPr>
        <b/>
        <vertAlign val="superscript"/>
        <sz val="10"/>
        <color theme="0"/>
        <rFont val="DIN Next LT Arabic"/>
        <family val="2"/>
      </rPr>
      <t>3</t>
    </r>
  </si>
  <si>
    <r>
      <t xml:space="preserve">
</t>
    </r>
    <r>
      <rPr>
        <b/>
        <sz val="11"/>
        <rFont val="DIN Next LT Arabic"/>
        <family val="2"/>
      </rPr>
      <t>نموذج</t>
    </r>
    <r>
      <rPr>
        <sz val="11"/>
        <rFont val="DIN Next LT Arabic"/>
        <family val="2"/>
      </rPr>
      <t xml:space="preserve"> </t>
    </r>
    <r>
      <rPr>
        <b/>
        <sz val="11"/>
        <rFont val="DIN Next LT Arabic"/>
        <family val="2"/>
      </rPr>
      <t xml:space="preserve">قياس المحتوى المحلي </t>
    </r>
    <r>
      <rPr>
        <sz val="11"/>
        <rFont val="DIN Next LT Arabic"/>
        <family val="2"/>
      </rPr>
      <t xml:space="preserve">هو إحدى الأدوات التي وفرتها </t>
    </r>
    <r>
      <rPr>
        <b/>
        <sz val="11"/>
        <rFont val="DIN Next LT Arabic"/>
        <family val="2"/>
      </rPr>
      <t>هيئة المحتوى المحلي والمشتريات الحكومية</t>
    </r>
    <r>
      <rPr>
        <sz val="11"/>
        <rFont val="DIN Next LT Arabic"/>
        <family val="2"/>
      </rPr>
      <t xml:space="preserve"> للمساعدة المنشأة في قياس مساهمتها في المحتوى المحلي. يُشكل هذا النموذج أداة موحدة للإفصاح عن المحتوى المحلي كجزء من المشتريات الحكومية أو مشتريات القطاع الخاص.
</t>
    </r>
  </si>
  <si>
    <t xml:space="preserve">1_خدمات الإسكان </t>
  </si>
  <si>
    <t>2_خدمات تقديم الأغذية والمشروبات</t>
  </si>
  <si>
    <t>3_خدمات صناعية</t>
  </si>
  <si>
    <t>4_خدمات الأمن</t>
  </si>
  <si>
    <t>5_خدمات مهنية محلية</t>
  </si>
  <si>
    <t>6_خدمات ممثل محلي من مورد أجنبي</t>
  </si>
  <si>
    <t>7_خدمات العقارات</t>
  </si>
  <si>
    <t>8_خدمات الإنشاء</t>
  </si>
  <si>
    <t>9_خدمات التعليم</t>
  </si>
  <si>
    <t>10_خدمات الأنشطة المالية والتأمينية</t>
  </si>
  <si>
    <t>11_خدمات الرعاية الصحية</t>
  </si>
  <si>
    <t xml:space="preserve">12_خدمات الإدارة العامة </t>
  </si>
  <si>
    <t>13_خدمات النقل والخدمات اللوجستية</t>
  </si>
  <si>
    <t>14_خدمات الحفر البري</t>
  </si>
  <si>
    <t>15_خدمات الحفر البحري</t>
  </si>
  <si>
    <t>16_خدمات التعدين</t>
  </si>
  <si>
    <t xml:space="preserve">17_خدمات تأجير منشأة </t>
  </si>
  <si>
    <t xml:space="preserve">18_خدمات تأجير السيارات والشاحنات والمعدات </t>
  </si>
  <si>
    <t>19_خدمات القوى العاملة</t>
  </si>
  <si>
    <t>20_خدمات تقنية المعلومات والاتصالات</t>
  </si>
  <si>
    <t>21_خدمات أخرى</t>
  </si>
  <si>
    <t>22_خدمات وكلاء أو ممثلي شركات الخدمات</t>
  </si>
  <si>
    <t>23_الخدمات الأجنبية</t>
  </si>
  <si>
    <t>24_منتجات الزراعة والغابات والأسماك</t>
  </si>
  <si>
    <t>25_منتجات الأغذية والمشروبات</t>
  </si>
  <si>
    <t>26_منتجات كيميائية &amp; النفط والغاز</t>
  </si>
  <si>
    <t>27_منتجات كيميائية أخرى</t>
  </si>
  <si>
    <t>28_منتجات الآلات والمعدات</t>
  </si>
  <si>
    <t>29_منتجات المواد الكهربائية</t>
  </si>
  <si>
    <t>30_منتجات التعدين</t>
  </si>
  <si>
    <t>31_منتجات معدات ثابتة</t>
  </si>
  <si>
    <t>32_منتجات الاسمنت والجبس</t>
  </si>
  <si>
    <t>33_منتجات تصنيع حديد التسليح</t>
  </si>
  <si>
    <t>34_منتجات صناعية لتقنية المعلومات والاتصالات</t>
  </si>
  <si>
    <t>35_منتجات محلية أخرى</t>
  </si>
  <si>
    <t>36_منتجات إعادة التدوير</t>
  </si>
  <si>
    <t>37_منتجات وكيل / موزع في المملكة</t>
  </si>
  <si>
    <t>38_الشركات السعودية ذات محتوى محلي عالي</t>
  </si>
  <si>
    <t>39_منتجات مورد أجنبي</t>
  </si>
  <si>
    <t>سلعة أو خدمة</t>
  </si>
  <si>
    <t>محلي أو أجنبي</t>
  </si>
  <si>
    <t>أخرى</t>
  </si>
  <si>
    <t>أخرى (الرجاء وضع أمثلة) 1</t>
  </si>
  <si>
    <t>أخرى (الرجاء وضع أمثلة) 2</t>
  </si>
  <si>
    <t>أخرى (الرجاء وضع أمثلة) 3</t>
  </si>
  <si>
    <t>أخرى (الرجاء وضع أمثلة) 4</t>
  </si>
  <si>
    <t>أخرى (الرجاء وضع أمثلة) 5</t>
  </si>
  <si>
    <t>أخرى (الرجاء وضع أمثلة) 6</t>
  </si>
  <si>
    <t>أخرى (الرجاء وضع أمثلة) 7</t>
  </si>
  <si>
    <t>إجمالي الإيرادات (بالريال)</t>
  </si>
  <si>
    <t>نسبة التحفيز على البحث والتطوير (٪)</t>
  </si>
  <si>
    <t>3. المصاريف التشغيلية لأنشطة البحث والتطوير في المملكة عن السنة المالية السابقة. ويتم احتساب نسبة تحفيزية تصل إلى 10٪ عندما يكون الإنفاق على البحث والتطوير يشكل 2٪ من إجمالي إيرادات المنشأة.</t>
  </si>
  <si>
    <r>
      <t>1.6 الإيرادات من الصادرات (اختياري)</t>
    </r>
    <r>
      <rPr>
        <b/>
        <vertAlign val="superscript"/>
        <sz val="12"/>
        <color theme="0"/>
        <rFont val="DIN Next LT Arabic"/>
        <family val="2"/>
      </rPr>
      <t>4</t>
    </r>
  </si>
  <si>
    <t>1.7 المنشآت الموحدة</t>
  </si>
  <si>
    <t>3. يُعرَّف المحتوى المحلي بأنه إجمالي الإنفاق في المملكة من خلال مشاركة العناصر السعودية في القوى العاملة والسلع والخدمات والأصول والتقنية ونحوها.</t>
  </si>
  <si>
    <t>المحتوى المحلي من الإهلاك والإطفاء</t>
  </si>
  <si>
    <t>المحتوى المحلي من تعويضات القوى العاملة</t>
  </si>
  <si>
    <t>المحتوى المحلي من المصاريف على السلع والخدمات</t>
  </si>
  <si>
    <t>المحتوى المحلي من تدريب السعوديين وتطويرهم</t>
  </si>
  <si>
    <t>المحتوى المحلي من تطوير الموردين</t>
  </si>
  <si>
    <t>المحتوى المحلي من الأبحاث والتطوير</t>
  </si>
  <si>
    <t>4. إدراج على الأقل 70% أو أعلى 40 مورد من إجمالي المصاريف على السلع والخدمات مرتبين ترتيبًا تنازليًا. إذا كانت المنشأة ترغب في إدراج أكثر من 40 موردًا، فيجب عليها التواصل مع الهيئة.</t>
  </si>
  <si>
    <r>
      <t>حركة المخزون (+/-)</t>
    </r>
    <r>
      <rPr>
        <b/>
        <vertAlign val="superscript"/>
        <sz val="10"/>
        <color theme="0"/>
        <rFont val="DIN Next LT Arabic"/>
        <family val="2"/>
      </rPr>
      <t>8</t>
    </r>
  </si>
  <si>
    <t>4.1 المصاريف في السنة المالية السابقة</t>
  </si>
  <si>
    <r>
      <t>إجمالي المصاريف على السلع والخدمات</t>
    </r>
    <r>
      <rPr>
        <b/>
        <vertAlign val="superscript"/>
        <sz val="10"/>
        <color theme="0"/>
        <rFont val="DIN Next LT Arabic"/>
        <family val="2"/>
      </rPr>
      <t>1</t>
    </r>
  </si>
  <si>
    <r>
      <rPr>
        <b/>
        <sz val="10"/>
        <color theme="0"/>
        <rFont val="DIN Next LT Arabic"/>
        <family val="2"/>
      </rPr>
      <t>إجمالي القيمة الفعلية المساهم للسلع والخدمات</t>
    </r>
    <r>
      <rPr>
        <b/>
        <vertAlign val="superscript"/>
        <sz val="10"/>
        <color theme="0"/>
        <rFont val="DIN Next LT Arabic"/>
        <family val="2"/>
      </rPr>
      <t>2</t>
    </r>
  </si>
  <si>
    <r>
      <t>4.2 المصاريف على السلع والخدمات في السنة المالية السابقة</t>
    </r>
    <r>
      <rPr>
        <b/>
        <vertAlign val="superscript"/>
        <sz val="12"/>
        <color theme="0"/>
        <rFont val="DIN Next LT Arabic"/>
        <family val="2"/>
      </rPr>
      <t>3</t>
    </r>
  </si>
  <si>
    <r>
      <t>رقم السجل التجاري</t>
    </r>
    <r>
      <rPr>
        <b/>
        <vertAlign val="superscript"/>
        <sz val="10"/>
        <color theme="0"/>
        <rFont val="DIN Next LT Arabic"/>
        <family val="2"/>
      </rPr>
      <t>5</t>
    </r>
  </si>
  <si>
    <r>
      <t>اسم المورد</t>
    </r>
    <r>
      <rPr>
        <b/>
        <vertAlign val="superscript"/>
        <sz val="10"/>
        <color theme="0"/>
        <rFont val="DIN Next LT Arabic"/>
        <family val="2"/>
      </rPr>
      <t>4</t>
    </r>
  </si>
  <si>
    <r>
      <t>نسبة المحتوى المحلي للقطاع (%)</t>
    </r>
    <r>
      <rPr>
        <b/>
        <vertAlign val="superscript"/>
        <sz val="10"/>
        <color theme="0"/>
        <rFont val="DIN Next LT Arabic"/>
        <family val="2"/>
      </rPr>
      <t>6</t>
    </r>
  </si>
  <si>
    <r>
      <t>إجمالي المصاريف (بالريال السعودي)</t>
    </r>
    <r>
      <rPr>
        <b/>
        <vertAlign val="superscript"/>
        <sz val="10"/>
        <color theme="0"/>
        <rFont val="DIN Next LT Arabic"/>
        <family val="2"/>
      </rPr>
      <t>7</t>
    </r>
  </si>
  <si>
    <t xml:space="preserve">   نموذج نسبة المحتوى المحلي (خط الأساس)
هيئة المحتوى المحلي والمشتريات الحكومية
نموذج (ن.1)</t>
  </si>
  <si>
    <t>1. يشمل المصاريف التشغيلية والمصاريف العامة للمنشأة على السلع والخدمات للسنة المالية السابقة، وهذا يشمل المقاولين الذين يتم التعامل معهم.</t>
  </si>
  <si>
    <t>2. قيمة المحتوى المحلي من إجمالي مصاريف المنشأة على السلع والخدمات للسنة المالية السابقة.</t>
  </si>
  <si>
    <t>2. يرجى إدخال رقم السجل التجاري، وفي حالة عدم توفر ذلك، فعلى المتعاقد إدخال "لا ينطبق" للإشارة إلى أنه ليس له وجود في المملكة العربية السعودية</t>
  </si>
  <si>
    <t>8. يجب التعديل على حركة المخزون فقط في حالة عدم توفر بيانات المواد/الخدمات المستخدمة خلال فترة القياس، واستخدام بيانات الشراء بدلاً من ذلك (انظر إلى الإرشادات الخاصة بنموذج قياس المحتوى المحلي (خط الأساس).</t>
  </si>
  <si>
    <t>7. يُشير إجمالي المصاريف إلى قيمة إجمالي المشتريات من الموردين أو المواد المستهلكة من قبل المنشأة في السنة المالية السابقة.</t>
  </si>
  <si>
    <t>6. يجب أن يتم تقديم نسبة المحتوى المحلي للموردين الذين تم التعامل معهم على مستوى المنشأة  للسنة المالية الأخيرة؛ وإذا كان المورد لا يملك نسبة معلومة للمحتوى المحلي، فينبغي إدراج نسبة المحتوى المحلي الخاص بالقطاع الذي يعمل فيه المورد.</t>
  </si>
  <si>
    <t>5. أدخل رقم السجل التجاري للمورد في المملكة العربية السعودية إذا كان متوفرًا؛ وفي حالة عدم توفره، أدخل "لا ينطبق" للإشارة إلى أن المورد ليس له وجود في المملكة العربية السعودية .</t>
  </si>
  <si>
    <t>3. المصاريف التشغيلية والعامة للموردين الرئيسيين على السلع والخدمات في السنة المالية السابقة.</t>
  </si>
  <si>
    <t xml:space="preserve">3. الحد الأقصى لنسبة الايراد من الصادرات هي 10%، وتعتبر هذه النسبة نسبة إضافية مقدمة للمنشأة بناءً على عائدها من الصادرات.
لا يتم إحتساب نسبة الايراد من الصادرات من قبل الهيئة، ولا تمنح الهيئة أي مزايا تفضيلية أو حوافز على أساسها. قد يتم التعامل مع نسبة الايراد من الصادرات بشكل مختلف من قبل بعض منشآت القطاع الخاص وفق لوائحهم الداخلية. </t>
  </si>
  <si>
    <t>رمز النموذج</t>
  </si>
  <si>
    <t>رقم إصدار النموذج</t>
  </si>
  <si>
    <t>OM-LRG-01</t>
  </si>
  <si>
    <t>V.1</t>
  </si>
  <si>
    <t>لا ينطبق</t>
  </si>
  <si>
    <t>تسعى الشركة في تعزيز المحتوى المحلي من خلال استهلاك السلع والخدمات المنتجة في المملكة العربية السعودية من الموردين المعروفين، ومن خلال خلق قيمة حيث تعتمد بشكل أساسي على مواد ومنتجات ذات محتوى محلي عالي.</t>
  </si>
  <si>
    <t>خدمة</t>
  </si>
  <si>
    <t>محلي</t>
  </si>
  <si>
    <t>شركة كيماويات الراتنجات الصناعية شركة مساهمة مقفلة</t>
  </si>
  <si>
    <t>شركة المصنع السعودي العالمي للبتروكيماويات الصناعية للكيماويات</t>
  </si>
  <si>
    <t>مؤسسة سعيد احمد عفيفى التجارية</t>
  </si>
  <si>
    <t>مؤسسة معاك للفيبر جلاس</t>
  </si>
  <si>
    <t>سلعة</t>
  </si>
  <si>
    <t>ووفن روفن، فايبر، كربونات كالسيوم، كابوسيل (231041)</t>
  </si>
  <si>
    <t>رزن فايبر، فيبر جلاس جوشي (466910)</t>
  </si>
  <si>
    <t>إيجارات (مكاتب، مصانع، معارض)</t>
  </si>
  <si>
    <t>تصليب، دلو، قناع طي، كوبالت، منسوجة متنقل، راتنج الألياف الزجاجية، شمع العسل، قطع قطن بيضاء كبيرة، قرص رمل، قطعة صندوق، قرص فليكس، كربونات الكالسيوم، جلكوب أبيض (331923) (466352)</t>
  </si>
  <si>
    <t>مصنع جودة الخليج للخزانات</t>
  </si>
  <si>
    <t>31 ديسمبر 2023م</t>
  </si>
  <si>
    <t>7721 القطيف 34263 - 3201 2</t>
  </si>
  <si>
    <t>مطلق محمد بن هادي ال سلامة</t>
  </si>
  <si>
    <t>gulfqft@gmail.com</t>
  </si>
  <si>
    <t>صناعة الصهاريج والخزانات</t>
  </si>
  <si>
    <t>عهدة نثرية - إيجارات</t>
  </si>
  <si>
    <t xml:space="preserve">جي بي الراتنج براميل "راتنجات البولي ايثيلين"، دبليو روف، ميكب لوبيروكس، زيسيل،بوليستر راتنج، CSM (201310)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</si>
</sst>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_);\(0.0%\)"/>
    <numFmt numFmtId="166" formatCode="#,##0.0_);\(#,##0.0\);0.0_);@_)"/>
    <numFmt numFmtId="167" formatCode="_([$SAR]\ * #,##0_);_([$SAR]\ * \(#,##0\);_([$SAR]\ * &quot;-&quot;??_);_(@_)"/>
    <numFmt numFmtId="168" formatCode="%0"/>
    <numFmt numFmtId="169" formatCode="[$SAR]\ #,##0.00"/>
    <numFmt numFmtId="170" formatCode="[$-409]mmmm\ d\,\ yyyy;@"/>
    <numFmt numFmtId="171" formatCode="_([$SAR]\ * #,##0.00_);_([$SAR]\ * \(#,##0.00\);_([$SAR]\ * &quot;-&quot;??_);_(@_)"/>
    <numFmt numFmtId="172" formatCode="_(* #,##0_);_(* \(#,##0\);_(* &quot;-&quot;??_);_(@_)"/>
    <numFmt numFmtId="173" formatCode="[$-2000000]00"/>
  </numFmts>
  <fonts count="59">
    <font>
      <sz val="11"/>
      <color theme="1"/>
      <name val="Arial"/>
      <family val="2"/>
      <scheme val="minor"/>
    </font>
    <font>
      <sz val="11"/>
      <color theme="1"/>
      <name val="Arial"/>
      <family val="2"/>
      <scheme val="minor"/>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rgb="FF0000FF"/>
      <name val="Arial"/>
      <family val="2"/>
    </font>
    <font>
      <b/>
      <sz val="9"/>
      <color theme="1"/>
      <name val="DIN Next LT Arabic"/>
      <family val="2"/>
    </font>
    <font>
      <sz val="9"/>
      <color theme="1"/>
      <name val="DIN Next LT Arabic"/>
      <family val="2"/>
    </font>
    <font>
      <sz val="9"/>
      <color theme="1"/>
      <name val="Arial"/>
      <family val="2"/>
      <scheme val="minor"/>
    </font>
    <font>
      <sz val="9"/>
      <color theme="0"/>
      <name val="Arial"/>
      <family val="2"/>
      <scheme val="minor"/>
    </font>
    <font>
      <sz val="9"/>
      <name val="Arial"/>
      <family val="2"/>
      <scheme val="minor"/>
    </font>
    <font>
      <sz val="9"/>
      <color theme="0"/>
      <name val="DIN Next LT Arabic"/>
      <family val="2"/>
    </font>
    <font>
      <u/>
      <sz val="11"/>
      <color theme="10"/>
      <name val="Arial"/>
      <family val="2"/>
      <scheme val="minor"/>
    </font>
    <font>
      <b/>
      <sz val="14"/>
      <name val="DIN Next LT Arabic"/>
      <family val="2"/>
    </font>
    <font>
      <b/>
      <sz val="16"/>
      <color theme="1"/>
      <name val="DIN Next LT Arabic"/>
      <family val="2"/>
    </font>
    <font>
      <sz val="9"/>
      <name val="DIN Next LT Arabic"/>
      <family val="2"/>
    </font>
    <font>
      <u/>
      <sz val="9"/>
      <name val="DIN Next LT Arabic"/>
      <family val="2"/>
    </font>
    <font>
      <sz val="10"/>
      <color theme="0"/>
      <name val="DIN Next LT Arabic"/>
      <family val="2"/>
    </font>
    <font>
      <sz val="12"/>
      <color theme="0"/>
      <name val="DIN Next LT Arabic"/>
      <family val="2"/>
    </font>
    <font>
      <sz val="10"/>
      <name val="DIN Next LT Arabic"/>
      <family val="2"/>
    </font>
    <font>
      <sz val="11"/>
      <name val="DIN Next LT Arabic"/>
      <family val="2"/>
    </font>
    <font>
      <b/>
      <sz val="11"/>
      <name val="DIN Next LT Arabic"/>
      <family val="2"/>
    </font>
    <font>
      <sz val="11"/>
      <color theme="1"/>
      <name val="DIN Next LT Arabic"/>
      <family val="2"/>
    </font>
    <font>
      <b/>
      <sz val="12"/>
      <color theme="0"/>
      <name val="DIN Next LT Arabic"/>
      <family val="2"/>
    </font>
    <font>
      <sz val="10"/>
      <color theme="1"/>
      <name val="DIN Next LT Arabic"/>
      <family val="2"/>
    </font>
    <font>
      <u/>
      <sz val="10"/>
      <color theme="10"/>
      <name val="Arial"/>
      <family val="2"/>
      <scheme val="minor"/>
    </font>
    <font>
      <b/>
      <sz val="10"/>
      <color theme="0"/>
      <name val="DIN Next LT Arabic"/>
      <family val="2"/>
    </font>
    <font>
      <b/>
      <vertAlign val="superscript"/>
      <sz val="10"/>
      <color theme="0"/>
      <name val="DIN Next LT Arabic"/>
      <family val="2"/>
    </font>
    <font>
      <b/>
      <vertAlign val="superscript"/>
      <sz val="12"/>
      <color theme="0"/>
      <name val="DIN Next LT Arabic"/>
      <family val="2"/>
    </font>
    <font>
      <sz val="10"/>
      <color theme="1"/>
      <name val="Arial"/>
      <family val="2"/>
      <scheme val="minor"/>
    </font>
    <font>
      <b/>
      <sz val="11"/>
      <color theme="1"/>
      <name val="DIN Next LT Arabic"/>
      <family val="2"/>
    </font>
    <font>
      <b/>
      <sz val="10"/>
      <color theme="1"/>
      <name val="DIN Next LT Arabic"/>
      <family val="2"/>
    </font>
    <font>
      <b/>
      <sz val="12"/>
      <color rgb="FFFFFFFF"/>
      <name val="DIN Next LT Arabic"/>
      <family val="2"/>
    </font>
    <font>
      <sz val="10"/>
      <color rgb="FF000000"/>
      <name val="DIN Next LT Arabic"/>
      <family val="2"/>
    </font>
    <font>
      <u/>
      <sz val="8"/>
      <color theme="10"/>
      <name val="Arial"/>
      <family val="2"/>
      <scheme val="minor"/>
    </font>
    <font>
      <sz val="8"/>
      <color rgb="FF333333"/>
      <name val="Arial"/>
      <family val="2"/>
    </font>
    <font>
      <b/>
      <sz val="11"/>
      <color theme="0"/>
      <name val="DIN Next LT Arabic"/>
      <family val="2"/>
    </font>
    <font>
      <sz val="11"/>
      <color rgb="FFFF0000"/>
      <name val="DIN Next LT Arabic"/>
      <family val="2"/>
    </font>
    <font>
      <sz val="9"/>
      <color rgb="FFFF0000"/>
      <name val="Arial"/>
      <family val="2"/>
      <scheme val="minor"/>
    </font>
    <font>
      <b/>
      <i/>
      <sz val="11"/>
      <color rgb="FFFF0000"/>
      <name val="Arial"/>
      <family val="2"/>
      <scheme val="minor"/>
    </font>
    <font>
      <b/>
      <sz val="10"/>
      <name val="DIN Next LT Arabic"/>
      <family val="2"/>
    </font>
    <font>
      <sz val="11"/>
      <color theme="0"/>
      <name val="Almarai"/>
    </font>
    <font>
      <sz val="11"/>
      <color theme="1"/>
      <name val="Arial"/>
      <family val="2"/>
      <charset val="178"/>
      <scheme val="minor"/>
    </font>
    <font>
      <sz val="10"/>
      <name val="Arial"/>
      <family val="2"/>
    </font>
    <font>
      <sz val="11"/>
      <color indexed="8"/>
      <name val="Calibri"/>
      <family val="2"/>
    </font>
    <font>
      <sz val="10"/>
      <color theme="1" tint="0.499984740745262"/>
      <name val="Almarai"/>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
      <patternFill patternType="solid">
        <fgColor theme="0"/>
        <bgColor indexed="64"/>
      </patternFill>
    </fill>
    <fill>
      <patternFill patternType="solid">
        <fgColor rgb="FF16284D"/>
        <bgColor indexed="64"/>
      </patternFill>
    </fill>
    <fill>
      <patternFill patternType="solid">
        <fgColor rgb="FF35617C"/>
        <bgColor indexed="64"/>
      </patternFill>
    </fill>
    <fill>
      <patternFill patternType="solid">
        <fgColor theme="3" tint="0.79998168889431442"/>
        <bgColor indexed="64"/>
      </patternFill>
    </fill>
    <fill>
      <patternFill patternType="solid">
        <fgColor rgb="FF35617C"/>
        <bgColor rgb="FF000000"/>
      </patternFill>
    </fill>
    <fill>
      <patternFill patternType="solid">
        <fgColor theme="3" tint="0.79998168889431442"/>
        <bgColor rgb="FF000000"/>
      </patternFill>
    </fill>
    <fill>
      <patternFill patternType="solid">
        <fgColor rgb="FF16284D"/>
        <bgColor rgb="FF000000"/>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style="thin">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dash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theme="9" tint="-0.249977111117893"/>
      </left>
      <right/>
      <top/>
      <bottom/>
      <diagonal/>
    </border>
    <border>
      <left style="thin">
        <color theme="9" tint="-0.249977111117893"/>
      </left>
      <right/>
      <top style="thin">
        <color theme="9" tint="-0.249977111117893"/>
      </top>
      <bottom style="dotted">
        <color indexed="64"/>
      </bottom>
      <diagonal/>
    </border>
    <border>
      <left/>
      <right/>
      <top style="thin">
        <color theme="9" tint="-0.249977111117893"/>
      </top>
      <bottom style="dotted">
        <color indexed="64"/>
      </bottom>
      <diagonal/>
    </border>
    <border>
      <left/>
      <right style="thin">
        <color theme="9" tint="-0.249977111117893"/>
      </right>
      <top style="thin">
        <color theme="9" tint="-0.249977111117893"/>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ashed">
        <color indexed="64"/>
      </left>
      <right style="dotted">
        <color indexed="64"/>
      </right>
      <top style="dotted">
        <color indexed="64"/>
      </top>
      <bottom style="dotted">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medium">
        <color indexed="64"/>
      </left>
      <right style="dotted">
        <color indexed="64"/>
      </right>
      <top style="dotted">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165" fontId="18" fillId="33" borderId="10" applyNumberFormat="0" applyFill="0" applyBorder="0" applyAlignment="0" applyProtection="0"/>
    <xf numFmtId="0" fontId="25" fillId="0" borderId="0" applyNumberFormat="0" applyFill="0" applyBorder="0" applyAlignment="0" applyProtection="0"/>
    <xf numFmtId="164" fontId="1" fillId="0" borderId="0" applyFont="0" applyFill="0" applyBorder="0" applyAlignment="0" applyProtection="0"/>
    <xf numFmtId="0" fontId="55" fillId="0" borderId="0"/>
    <xf numFmtId="0" fontId="56" fillId="0" borderId="0"/>
    <xf numFmtId="0" fontId="56" fillId="0" borderId="0"/>
    <xf numFmtId="0" fontId="56" fillId="0" borderId="0"/>
    <xf numFmtId="0" fontId="57" fillId="0" borderId="0"/>
    <xf numFmtId="0" fontId="1" fillId="0" borderId="0"/>
  </cellStyleXfs>
  <cellXfs count="247">
    <xf numFmtId="0" fontId="0" fillId="0" borderId="0" xfId="0"/>
    <xf numFmtId="0" fontId="0" fillId="0" borderId="0" xfId="0" applyAlignment="1">
      <alignment horizontal="right" readingOrder="2"/>
    </xf>
    <xf numFmtId="0" fontId="0" fillId="0" borderId="0" xfId="0" applyAlignment="1">
      <alignment horizontal="right" vertical="top" readingOrder="2"/>
    </xf>
    <xf numFmtId="0" fontId="0" fillId="0" borderId="0" xfId="0" applyAlignment="1">
      <alignment readingOrder="2"/>
    </xf>
    <xf numFmtId="0" fontId="0" fillId="0" borderId="0" xfId="0" applyAlignment="1">
      <alignment horizontal="right" readingOrder="2"/>
    </xf>
    <xf numFmtId="0" fontId="20" fillId="0" borderId="0" xfId="0" applyFont="1" applyAlignment="1">
      <alignment horizontal="right" vertical="top" readingOrder="2"/>
    </xf>
    <xf numFmtId="166" fontId="23" fillId="0" borderId="11" xfId="43" applyNumberFormat="1" applyFont="1" applyFill="1" applyBorder="1" applyAlignment="1" applyProtection="1">
      <alignment horizontal="right" vertical="center" readingOrder="2"/>
    </xf>
    <xf numFmtId="0" fontId="20" fillId="0" borderId="0" xfId="0" applyFont="1" applyAlignment="1">
      <alignment horizontal="right" vertical="center" readingOrder="2"/>
    </xf>
    <xf numFmtId="0" fontId="20" fillId="0" borderId="0" xfId="0" applyFont="1" applyAlignment="1">
      <alignment horizontal="right" readingOrder="2"/>
    </xf>
    <xf numFmtId="0" fontId="20" fillId="0" borderId="0" xfId="0" applyFont="1" applyFill="1" applyBorder="1" applyAlignment="1">
      <alignment horizontal="right" vertical="center" readingOrder="2"/>
    </xf>
    <xf numFmtId="0" fontId="20" fillId="0" borderId="0" xfId="0" applyFont="1" applyBorder="1" applyAlignment="1">
      <alignment horizontal="right" vertical="center" readingOrder="2"/>
    </xf>
    <xf numFmtId="0" fontId="19" fillId="0" borderId="0" xfId="0" applyFont="1" applyFill="1" applyBorder="1" applyAlignment="1">
      <alignment horizontal="right" vertical="center" readingOrder="2"/>
    </xf>
    <xf numFmtId="0" fontId="20" fillId="0" borderId="0" xfId="0" applyFont="1" applyFill="1" applyAlignment="1">
      <alignment horizontal="right" readingOrder="2"/>
    </xf>
    <xf numFmtId="0" fontId="21" fillId="0" borderId="0" xfId="0" applyFont="1" applyProtection="1"/>
    <xf numFmtId="0" fontId="21" fillId="0" borderId="0" xfId="0" applyFont="1" applyAlignment="1" applyProtection="1">
      <alignment vertical="center"/>
    </xf>
    <xf numFmtId="0" fontId="20" fillId="0" borderId="0" xfId="0" applyFont="1" applyAlignment="1" applyProtection="1">
      <alignment vertical="center"/>
    </xf>
    <xf numFmtId="0" fontId="21" fillId="0" borderId="0" xfId="0" applyFont="1" applyAlignment="1" applyProtection="1">
      <alignment horizontal="center"/>
    </xf>
    <xf numFmtId="0" fontId="21" fillId="0" borderId="0" xfId="0" applyFont="1" applyFill="1" applyBorder="1" applyProtection="1"/>
    <xf numFmtId="0" fontId="21" fillId="0" borderId="0" xfId="0" applyFont="1" applyAlignment="1">
      <alignment horizontal="right" readingOrder="2"/>
    </xf>
    <xf numFmtId="0" fontId="21" fillId="0" borderId="0" xfId="0" applyFont="1" applyBorder="1" applyAlignment="1">
      <alignment horizontal="right" readingOrder="2"/>
    </xf>
    <xf numFmtId="0" fontId="21" fillId="0" borderId="0" xfId="0" applyFont="1"/>
    <xf numFmtId="0" fontId="26" fillId="0" borderId="0" xfId="0" applyFont="1" applyAlignment="1">
      <alignment horizontal="right" readingOrder="2"/>
    </xf>
    <xf numFmtId="0" fontId="21" fillId="35" borderId="13" xfId="0" applyFont="1" applyFill="1" applyBorder="1" applyAlignment="1">
      <alignment horizontal="right" readingOrder="2"/>
    </xf>
    <xf numFmtId="0" fontId="21" fillId="35" borderId="16" xfId="0" applyFont="1" applyFill="1" applyBorder="1" applyAlignment="1">
      <alignment horizontal="right" readingOrder="2"/>
    </xf>
    <xf numFmtId="0" fontId="24" fillId="35" borderId="0" xfId="0" applyFont="1" applyFill="1" applyBorder="1" applyAlignment="1">
      <alignment horizontal="right" vertical="center" readingOrder="2"/>
    </xf>
    <xf numFmtId="0" fontId="21" fillId="35" borderId="0" xfId="0" applyFont="1" applyFill="1" applyBorder="1" applyAlignment="1">
      <alignment horizontal="right" readingOrder="2"/>
    </xf>
    <xf numFmtId="166" fontId="22" fillId="35" borderId="11" xfId="43" applyNumberFormat="1" applyFont="1" applyFill="1" applyBorder="1" applyAlignment="1" applyProtection="1">
      <alignment horizontal="right" vertical="center" readingOrder="2"/>
    </xf>
    <xf numFmtId="166" fontId="23" fillId="37" borderId="11" xfId="43" applyNumberFormat="1" applyFont="1" applyFill="1" applyBorder="1" applyAlignment="1" applyProtection="1">
      <alignment horizontal="right" vertical="center" readingOrder="2"/>
    </xf>
    <xf numFmtId="0" fontId="20" fillId="35" borderId="16" xfId="0" applyFont="1" applyFill="1" applyBorder="1" applyAlignment="1">
      <alignment horizontal="right" vertical="center" readingOrder="2"/>
    </xf>
    <xf numFmtId="0" fontId="28" fillId="37" borderId="22" xfId="0" applyFont="1" applyFill="1" applyBorder="1" applyAlignment="1">
      <alignment horizontal="right" readingOrder="2"/>
    </xf>
    <xf numFmtId="0" fontId="0" fillId="0" borderId="26" xfId="0" applyBorder="1" applyAlignment="1">
      <alignment horizontal="right" readingOrder="2"/>
    </xf>
    <xf numFmtId="0" fontId="20" fillId="0" borderId="33" xfId="0" applyFont="1" applyBorder="1" applyAlignment="1">
      <alignment horizontal="right" vertical="center" readingOrder="2"/>
    </xf>
    <xf numFmtId="0" fontId="21" fillId="0" borderId="24" xfId="0" applyFont="1" applyBorder="1" applyAlignment="1">
      <alignment horizontal="right" readingOrder="2"/>
    </xf>
    <xf numFmtId="0" fontId="21" fillId="0" borderId="19" xfId="0" applyFont="1" applyBorder="1" applyAlignment="1">
      <alignment horizontal="right" readingOrder="2"/>
    </xf>
    <xf numFmtId="0" fontId="21" fillId="0" borderId="33" xfId="0" applyFont="1" applyBorder="1" applyAlignment="1">
      <alignment horizontal="right" readingOrder="2"/>
    </xf>
    <xf numFmtId="166" fontId="22" fillId="36" borderId="11" xfId="43" applyNumberFormat="1" applyFont="1" applyFill="1" applyBorder="1" applyAlignment="1" applyProtection="1">
      <alignment horizontal="right" vertical="center" readingOrder="2"/>
    </xf>
    <xf numFmtId="0" fontId="31" fillId="35" borderId="15" xfId="0" applyFont="1" applyFill="1" applyBorder="1" applyAlignment="1">
      <alignment horizontal="right" vertical="center" readingOrder="2"/>
    </xf>
    <xf numFmtId="0" fontId="31" fillId="35" borderId="12" xfId="0" applyFont="1" applyFill="1" applyBorder="1" applyAlignment="1">
      <alignment horizontal="right" vertical="center" readingOrder="2"/>
    </xf>
    <xf numFmtId="0" fontId="31" fillId="35" borderId="0" xfId="0" applyFont="1" applyFill="1" applyBorder="1" applyAlignment="1">
      <alignment horizontal="right" vertical="center" readingOrder="2"/>
    </xf>
    <xf numFmtId="0" fontId="35" fillId="0" borderId="0" xfId="0" applyFont="1" applyAlignment="1">
      <alignment horizontal="right" readingOrder="2"/>
    </xf>
    <xf numFmtId="0" fontId="29" fillId="37" borderId="22" xfId="0" applyFont="1" applyFill="1" applyBorder="1" applyAlignment="1">
      <alignment horizontal="right" vertical="center" readingOrder="2"/>
    </xf>
    <xf numFmtId="0" fontId="28" fillId="37" borderId="22" xfId="0" applyFont="1" applyFill="1" applyBorder="1" applyAlignment="1">
      <alignment horizontal="right" vertical="center" readingOrder="2"/>
    </xf>
    <xf numFmtId="0" fontId="32" fillId="37" borderId="22" xfId="0" applyFont="1" applyFill="1" applyBorder="1" applyAlignment="1">
      <alignment horizontal="right" vertical="center" readingOrder="2"/>
    </xf>
    <xf numFmtId="0" fontId="37" fillId="0" borderId="0" xfId="0" applyFont="1" applyAlignment="1">
      <alignment horizontal="right" vertical="center" readingOrder="2"/>
    </xf>
    <xf numFmtId="0" fontId="39" fillId="36" borderId="11" xfId="0" applyFont="1" applyFill="1" applyBorder="1" applyAlignment="1">
      <alignment horizontal="right" vertical="center" readingOrder="2"/>
    </xf>
    <xf numFmtId="0" fontId="39" fillId="36" borderId="25" xfId="0" applyFont="1" applyFill="1" applyBorder="1" applyAlignment="1">
      <alignment horizontal="right" vertical="center" readingOrder="2"/>
    </xf>
    <xf numFmtId="0" fontId="39" fillId="36" borderId="21" xfId="0" applyFont="1" applyFill="1" applyBorder="1" applyAlignment="1">
      <alignment horizontal="right" vertical="center" readingOrder="2"/>
    </xf>
    <xf numFmtId="0" fontId="39" fillId="36" borderId="21" xfId="0" applyFont="1" applyFill="1" applyBorder="1" applyAlignment="1">
      <alignment horizontal="right" wrapText="1" readingOrder="2"/>
    </xf>
    <xf numFmtId="0" fontId="37" fillId="0" borderId="0" xfId="0" applyFont="1" applyAlignment="1">
      <alignment horizontal="right" vertical="top" readingOrder="2"/>
    </xf>
    <xf numFmtId="0" fontId="30" fillId="36" borderId="21" xfId="0" applyFont="1" applyFill="1" applyBorder="1" applyAlignment="1">
      <alignment horizontal="right" vertical="center" readingOrder="2"/>
    </xf>
    <xf numFmtId="0" fontId="30" fillId="36" borderId="11" xfId="0" applyFont="1" applyFill="1" applyBorder="1" applyAlignment="1">
      <alignment horizontal="right" vertical="center" readingOrder="2"/>
    </xf>
    <xf numFmtId="0" fontId="30" fillId="36" borderId="25" xfId="0" applyFont="1" applyFill="1" applyBorder="1" applyAlignment="1">
      <alignment horizontal="right" vertical="center" readingOrder="2"/>
    </xf>
    <xf numFmtId="0" fontId="39" fillId="36" borderId="28" xfId="0" applyFont="1" applyFill="1" applyBorder="1" applyAlignment="1">
      <alignment horizontal="right" vertical="center" readingOrder="2"/>
    </xf>
    <xf numFmtId="0" fontId="39" fillId="36" borderId="30" xfId="0" applyFont="1" applyFill="1" applyBorder="1" applyAlignment="1">
      <alignment horizontal="right" vertical="center" readingOrder="2"/>
    </xf>
    <xf numFmtId="0" fontId="37" fillId="0" borderId="0" xfId="0" applyFont="1" applyAlignment="1">
      <alignment horizontal="right" readingOrder="2"/>
    </xf>
    <xf numFmtId="170" fontId="37" fillId="37" borderId="11" xfId="0" applyNumberFormat="1" applyFont="1" applyFill="1" applyBorder="1" applyAlignment="1">
      <alignment horizontal="right" vertical="center" readingOrder="2"/>
    </xf>
    <xf numFmtId="0" fontId="39" fillId="36" borderId="11" xfId="0" applyFont="1" applyFill="1" applyBorder="1" applyAlignment="1">
      <alignment horizontal="center" readingOrder="2"/>
    </xf>
    <xf numFmtId="0" fontId="30" fillId="36" borderId="11" xfId="0" applyFont="1" applyFill="1" applyBorder="1" applyAlignment="1">
      <alignment horizontal="right" readingOrder="2"/>
    </xf>
    <xf numFmtId="167" fontId="37" fillId="37" borderId="11" xfId="0" applyNumberFormat="1" applyFont="1" applyFill="1" applyBorder="1" applyAlignment="1">
      <alignment horizontal="right" vertical="center" readingOrder="2"/>
    </xf>
    <xf numFmtId="0" fontId="39" fillId="38" borderId="18" xfId="0" applyFont="1" applyFill="1" applyBorder="1" applyAlignment="1" applyProtection="1">
      <alignment horizontal="center" vertical="center" wrapText="1" readingOrder="2"/>
    </xf>
    <xf numFmtId="171" fontId="37" fillId="0" borderId="11" xfId="0" applyNumberFormat="1" applyFont="1" applyFill="1" applyBorder="1" applyAlignment="1" applyProtection="1">
      <alignment readingOrder="2"/>
      <protection locked="0"/>
    </xf>
    <xf numFmtId="171" fontId="37" fillId="39" borderId="11" xfId="0" applyNumberFormat="1" applyFont="1" applyFill="1" applyBorder="1" applyAlignment="1" applyProtection="1">
      <alignment readingOrder="2"/>
    </xf>
    <xf numFmtId="171" fontId="44" fillId="39" borderId="11" xfId="0" applyNumberFormat="1" applyFont="1" applyFill="1" applyBorder="1" applyAlignment="1" applyProtection="1">
      <alignment readingOrder="2"/>
    </xf>
    <xf numFmtId="0" fontId="37" fillId="0" borderId="0" xfId="0" applyFont="1" applyFill="1" applyAlignment="1">
      <alignment horizontal="right" readingOrder="2"/>
    </xf>
    <xf numFmtId="0" fontId="37" fillId="0" borderId="11" xfId="0" applyFont="1" applyFill="1" applyBorder="1" applyAlignment="1" applyProtection="1">
      <alignment horizontal="right" readingOrder="2"/>
      <protection locked="0"/>
    </xf>
    <xf numFmtId="10" fontId="37" fillId="0" borderId="11" xfId="0" applyNumberFormat="1" applyFont="1" applyFill="1" applyBorder="1" applyAlignment="1" applyProtection="1">
      <alignment horizontal="right" readingOrder="2"/>
      <protection locked="0"/>
    </xf>
    <xf numFmtId="0" fontId="35" fillId="0" borderId="0" xfId="0" applyFont="1"/>
    <xf numFmtId="0" fontId="43" fillId="0" borderId="0" xfId="0" applyFont="1" applyAlignment="1">
      <alignment horizontal="right" readingOrder="2"/>
    </xf>
    <xf numFmtId="0" fontId="36" fillId="35" borderId="15" xfId="0" applyFont="1" applyFill="1" applyBorder="1" applyAlignment="1">
      <alignment horizontal="right" vertical="center" readingOrder="2"/>
    </xf>
    <xf numFmtId="169" fontId="37" fillId="0" borderId="11" xfId="0" applyNumberFormat="1" applyFont="1" applyBorder="1" applyAlignment="1" applyProtection="1">
      <alignment horizontal="right" vertical="center" readingOrder="2"/>
      <protection locked="0"/>
    </xf>
    <xf numFmtId="0" fontId="39" fillId="36" borderId="11" xfId="0" applyFont="1" applyFill="1" applyBorder="1" applyAlignment="1" applyProtection="1">
      <alignment vertical="center"/>
    </xf>
    <xf numFmtId="167" fontId="37" fillId="34" borderId="11" xfId="0" applyNumberFormat="1" applyFont="1" applyFill="1" applyBorder="1" applyAlignment="1" applyProtection="1">
      <alignment vertical="center"/>
      <protection locked="0"/>
    </xf>
    <xf numFmtId="0" fontId="39" fillId="36" borderId="21" xfId="0" applyFont="1" applyFill="1" applyBorder="1" applyAlignment="1" applyProtection="1">
      <alignment horizontal="center" vertical="center" wrapText="1" readingOrder="2"/>
    </xf>
    <xf numFmtId="0" fontId="39" fillId="36" borderId="22" xfId="0" applyFont="1" applyFill="1" applyBorder="1" applyAlignment="1" applyProtection="1">
      <alignment horizontal="center" vertical="center" wrapText="1" readingOrder="2"/>
    </xf>
    <xf numFmtId="167" fontId="37" fillId="37" borderId="25" xfId="0" applyNumberFormat="1" applyFont="1" applyFill="1" applyBorder="1" applyAlignment="1" applyProtection="1">
      <alignment horizontal="right" vertical="center" readingOrder="2"/>
    </xf>
    <xf numFmtId="167" fontId="37" fillId="37" borderId="25" xfId="0" applyNumberFormat="1" applyFont="1" applyFill="1" applyBorder="1" applyAlignment="1" applyProtection="1">
      <alignment horizontal="right" vertical="center" wrapText="1" readingOrder="2"/>
    </xf>
    <xf numFmtId="167" fontId="37" fillId="37" borderId="11" xfId="0" applyNumberFormat="1" applyFont="1" applyFill="1" applyBorder="1" applyAlignment="1" applyProtection="1">
      <alignment horizontal="right" vertical="center" readingOrder="2"/>
    </xf>
    <xf numFmtId="171" fontId="37" fillId="34" borderId="11" xfId="0" applyNumberFormat="1" applyFont="1" applyFill="1" applyBorder="1" applyAlignment="1" applyProtection="1">
      <alignment horizontal="right" vertical="center" readingOrder="2"/>
      <protection locked="0"/>
    </xf>
    <xf numFmtId="9" fontId="37" fillId="37" borderId="11" xfId="0" applyNumberFormat="1" applyFont="1" applyFill="1" applyBorder="1" applyAlignment="1" applyProtection="1">
      <alignment horizontal="right" readingOrder="2"/>
    </xf>
    <xf numFmtId="171" fontId="37" fillId="37" borderId="11" xfId="0" applyNumberFormat="1" applyFont="1" applyFill="1" applyBorder="1" applyAlignment="1" applyProtection="1">
      <alignment horizontal="right" vertical="center" readingOrder="2"/>
    </xf>
    <xf numFmtId="167" fontId="37" fillId="34" borderId="11" xfId="0" applyNumberFormat="1" applyFont="1" applyFill="1" applyBorder="1" applyAlignment="1" applyProtection="1">
      <alignment horizontal="right" vertical="center" readingOrder="2"/>
      <protection locked="0"/>
    </xf>
    <xf numFmtId="0" fontId="37" fillId="37" borderId="11" xfId="0" applyNumberFormat="1" applyFont="1" applyFill="1" applyBorder="1" applyAlignment="1" applyProtection="1">
      <alignment horizontal="right" readingOrder="2"/>
    </xf>
    <xf numFmtId="171" fontId="44" fillId="37" borderId="11" xfId="0" applyNumberFormat="1" applyFont="1" applyFill="1" applyBorder="1" applyAlignment="1" applyProtection="1">
      <alignment horizontal="right" vertical="center" readingOrder="2"/>
    </xf>
    <xf numFmtId="9" fontId="44" fillId="37" borderId="11" xfId="42" applyFont="1" applyFill="1" applyBorder="1" applyAlignment="1" applyProtection="1">
      <alignment horizontal="center" readingOrder="2"/>
    </xf>
    <xf numFmtId="0" fontId="39" fillId="38" borderId="21" xfId="0" applyFont="1" applyFill="1" applyBorder="1" applyAlignment="1" applyProtection="1">
      <alignment horizontal="center" vertical="center" readingOrder="2"/>
    </xf>
    <xf numFmtId="1" fontId="39" fillId="36" borderId="21" xfId="0" applyNumberFormat="1" applyFont="1" applyFill="1" applyBorder="1" applyAlignment="1" applyProtection="1">
      <alignment horizontal="center" vertical="center"/>
    </xf>
    <xf numFmtId="0" fontId="46" fillId="39" borderId="11" xfId="0" applyFont="1" applyFill="1" applyBorder="1" applyAlignment="1" applyProtection="1">
      <alignment vertical="center" readingOrder="2"/>
    </xf>
    <xf numFmtId="168" fontId="46" fillId="39" borderId="11" xfId="42" applyNumberFormat="1" applyFont="1" applyFill="1" applyBorder="1" applyAlignment="1" applyProtection="1">
      <alignment horizontal="center" vertical="center" readingOrder="2"/>
    </xf>
    <xf numFmtId="168" fontId="46" fillId="39" borderId="11" xfId="42" applyNumberFormat="1" applyFont="1" applyFill="1" applyBorder="1" applyAlignment="1" applyProtection="1">
      <alignment horizontal="right" vertical="center" wrapText="1" readingOrder="2"/>
    </xf>
    <xf numFmtId="1" fontId="42" fillId="37" borderId="11" xfId="42" applyNumberFormat="1" applyFont="1" applyFill="1" applyBorder="1" applyAlignment="1" applyProtection="1">
      <alignment horizontal="right" wrapText="1"/>
    </xf>
    <xf numFmtId="1" fontId="42" fillId="37" borderId="11" xfId="42" applyNumberFormat="1" applyFont="1" applyFill="1" applyBorder="1" applyAlignment="1" applyProtection="1">
      <alignment horizontal="left" wrapText="1"/>
    </xf>
    <xf numFmtId="0" fontId="46" fillId="39" borderId="11" xfId="0" applyFont="1" applyFill="1" applyBorder="1" applyAlignment="1" applyProtection="1">
      <alignment vertical="center" wrapText="1" readingOrder="2"/>
    </xf>
    <xf numFmtId="168" fontId="46" fillId="39" borderId="11" xfId="42" applyNumberFormat="1" applyFont="1" applyFill="1" applyBorder="1" applyAlignment="1" applyProtection="1">
      <alignment horizontal="center" vertical="center" wrapText="1" readingOrder="2"/>
    </xf>
    <xf numFmtId="0" fontId="42" fillId="0" borderId="0" xfId="0" applyFont="1"/>
    <xf numFmtId="1" fontId="42" fillId="0" borderId="0" xfId="0" applyNumberFormat="1" applyFont="1" applyAlignment="1">
      <alignment horizontal="left"/>
    </xf>
    <xf numFmtId="0" fontId="42" fillId="0" borderId="0" xfId="0" applyFont="1" applyAlignment="1">
      <alignment readingOrder="2"/>
    </xf>
    <xf numFmtId="169" fontId="44" fillId="37" borderId="11" xfId="0" applyNumberFormat="1" applyFont="1" applyFill="1" applyBorder="1" applyAlignment="1">
      <alignment horizontal="center" vertical="center" readingOrder="2"/>
    </xf>
    <xf numFmtId="9" fontId="44" fillId="37" borderId="11" xfId="0" applyNumberFormat="1" applyFont="1" applyFill="1" applyBorder="1" applyAlignment="1">
      <alignment horizontal="center" vertical="center" readingOrder="2"/>
    </xf>
    <xf numFmtId="9" fontId="44" fillId="37" borderId="11" xfId="42" applyFont="1" applyFill="1" applyBorder="1" applyAlignment="1" applyProtection="1">
      <alignment horizontal="center" vertical="center"/>
    </xf>
    <xf numFmtId="9" fontId="44" fillId="37" borderId="23" xfId="42" applyFont="1" applyFill="1" applyBorder="1" applyAlignment="1" applyProtection="1">
      <alignment horizontal="center" vertical="center"/>
    </xf>
    <xf numFmtId="169" fontId="44" fillId="37" borderId="23" xfId="0" applyNumberFormat="1" applyFont="1" applyFill="1" applyBorder="1" applyAlignment="1">
      <alignment horizontal="center" vertical="center" readingOrder="2"/>
    </xf>
    <xf numFmtId="167" fontId="37" fillId="0" borderId="11" xfId="0" applyNumberFormat="1" applyFont="1" applyFill="1" applyBorder="1" applyAlignment="1" applyProtection="1">
      <alignment vertical="center"/>
      <protection locked="0"/>
    </xf>
    <xf numFmtId="0" fontId="27" fillId="0" borderId="0" xfId="0" applyFont="1" applyAlignment="1">
      <alignment horizontal="center" vertical="center" readingOrder="2"/>
    </xf>
    <xf numFmtId="0" fontId="21" fillId="0" borderId="27" xfId="0" applyFont="1" applyBorder="1" applyAlignment="1">
      <alignment horizontal="right" readingOrder="2"/>
    </xf>
    <xf numFmtId="0" fontId="38" fillId="37" borderId="42" xfId="44" applyFont="1" applyFill="1" applyBorder="1" applyAlignment="1">
      <alignment horizontal="right" vertical="center" readingOrder="2"/>
    </xf>
    <xf numFmtId="0" fontId="29" fillId="37" borderId="43" xfId="0" applyFont="1" applyFill="1" applyBorder="1" applyAlignment="1">
      <alignment horizontal="right" vertical="center" readingOrder="2"/>
    </xf>
    <xf numFmtId="0" fontId="28" fillId="37" borderId="43" xfId="0" applyFont="1" applyFill="1" applyBorder="1" applyAlignment="1">
      <alignment horizontal="right" vertical="center" readingOrder="2"/>
    </xf>
    <xf numFmtId="0" fontId="32" fillId="37" borderId="43" xfId="0" applyFont="1" applyFill="1" applyBorder="1" applyAlignment="1">
      <alignment horizontal="right" vertical="center" readingOrder="2"/>
    </xf>
    <xf numFmtId="0" fontId="28" fillId="37" borderId="43" xfId="0" applyFont="1" applyFill="1" applyBorder="1" applyAlignment="1">
      <alignment horizontal="right" readingOrder="2"/>
    </xf>
    <xf numFmtId="0" fontId="28" fillId="37" borderId="44" xfId="0" applyFont="1" applyFill="1" applyBorder="1" applyAlignment="1">
      <alignment horizontal="right" readingOrder="2"/>
    </xf>
    <xf numFmtId="0" fontId="38" fillId="37" borderId="45" xfId="44" applyFont="1" applyFill="1" applyBorder="1" applyAlignment="1">
      <alignment horizontal="right" vertical="center" readingOrder="2"/>
    </xf>
    <xf numFmtId="0" fontId="28" fillId="37" borderId="46" xfId="0" applyFont="1" applyFill="1" applyBorder="1" applyAlignment="1">
      <alignment horizontal="right" readingOrder="2"/>
    </xf>
    <xf numFmtId="0" fontId="29" fillId="37" borderId="48" xfId="0" applyFont="1" applyFill="1" applyBorder="1" applyAlignment="1">
      <alignment horizontal="right" vertical="center" readingOrder="2"/>
    </xf>
    <xf numFmtId="0" fontId="28" fillId="37" borderId="48" xfId="0" applyFont="1" applyFill="1" applyBorder="1" applyAlignment="1">
      <alignment horizontal="right" vertical="center" readingOrder="2"/>
    </xf>
    <xf numFmtId="0" fontId="32" fillId="37" borderId="48" xfId="0" applyFont="1" applyFill="1" applyBorder="1" applyAlignment="1">
      <alignment horizontal="right" vertical="center" readingOrder="2"/>
    </xf>
    <xf numFmtId="0" fontId="28" fillId="37" borderId="48" xfId="0" applyFont="1" applyFill="1" applyBorder="1" applyAlignment="1">
      <alignment horizontal="right" readingOrder="2"/>
    </xf>
    <xf numFmtId="0" fontId="28" fillId="37" borderId="49" xfId="0" applyFont="1" applyFill="1" applyBorder="1" applyAlignment="1">
      <alignment horizontal="right" readingOrder="2"/>
    </xf>
    <xf numFmtId="0" fontId="21" fillId="35" borderId="51" xfId="0" applyFont="1" applyFill="1" applyBorder="1" applyAlignment="1">
      <alignment horizontal="right" readingOrder="2"/>
    </xf>
    <xf numFmtId="0" fontId="24" fillId="35" borderId="50" xfId="0" applyFont="1" applyFill="1" applyBorder="1" applyAlignment="1">
      <alignment horizontal="right" vertical="center" readingOrder="2"/>
    </xf>
    <xf numFmtId="0" fontId="21" fillId="35" borderId="52" xfId="0" applyFont="1" applyFill="1" applyBorder="1" applyAlignment="1">
      <alignment horizontal="right" readingOrder="2"/>
    </xf>
    <xf numFmtId="0" fontId="29" fillId="37" borderId="24" xfId="0" applyFont="1" applyFill="1" applyBorder="1" applyAlignment="1">
      <alignment horizontal="right" vertical="center" readingOrder="2"/>
    </xf>
    <xf numFmtId="0" fontId="28" fillId="37" borderId="24" xfId="0" applyFont="1" applyFill="1" applyBorder="1" applyAlignment="1">
      <alignment horizontal="right" vertical="center" readingOrder="2"/>
    </xf>
    <xf numFmtId="0" fontId="32" fillId="37" borderId="24" xfId="0" applyFont="1" applyFill="1" applyBorder="1" applyAlignment="1">
      <alignment horizontal="right" vertical="center" readingOrder="2"/>
    </xf>
    <xf numFmtId="0" fontId="28" fillId="37" borderId="24" xfId="0" applyFont="1" applyFill="1" applyBorder="1" applyAlignment="1">
      <alignment horizontal="right" readingOrder="2"/>
    </xf>
    <xf numFmtId="0" fontId="28" fillId="37" borderId="53" xfId="0" applyFont="1" applyFill="1" applyBorder="1" applyAlignment="1">
      <alignment horizontal="right" readingOrder="2"/>
    </xf>
    <xf numFmtId="0" fontId="0" fillId="0" borderId="0" xfId="0" applyProtection="1"/>
    <xf numFmtId="0" fontId="25" fillId="0" borderId="0" xfId="44" applyAlignment="1">
      <alignment horizontal="right"/>
    </xf>
    <xf numFmtId="0" fontId="0" fillId="0" borderId="0" xfId="0" applyAlignment="1">
      <alignment horizontal="left" readingOrder="2"/>
    </xf>
    <xf numFmtId="49" fontId="0" fillId="0" borderId="0" xfId="0" applyNumberFormat="1"/>
    <xf numFmtId="0" fontId="48" fillId="0" borderId="0" xfId="0" applyNumberFormat="1" applyFont="1"/>
    <xf numFmtId="173" fontId="0" fillId="0" borderId="0" xfId="0" applyNumberFormat="1"/>
    <xf numFmtId="171" fontId="35" fillId="0" borderId="11" xfId="0" applyNumberFormat="1" applyFont="1" applyFill="1" applyBorder="1" applyAlignment="1" applyProtection="1">
      <protection locked="0"/>
    </xf>
    <xf numFmtId="164" fontId="35" fillId="37" borderId="11" xfId="45" applyFont="1" applyFill="1" applyBorder="1" applyAlignment="1" applyProtection="1">
      <alignment horizontal="left" vertical="center"/>
    </xf>
    <xf numFmtId="0" fontId="35" fillId="0" borderId="0" xfId="0" applyFont="1" applyFill="1" applyProtection="1"/>
    <xf numFmtId="0" fontId="49" fillId="0" borderId="0" xfId="0" applyFont="1" applyFill="1" applyBorder="1" applyAlignment="1" applyProtection="1">
      <alignment vertical="center"/>
    </xf>
    <xf numFmtId="167" fontId="35" fillId="37" borderId="25" xfId="0" applyNumberFormat="1" applyFont="1" applyFill="1" applyBorder="1" applyAlignment="1" applyProtection="1">
      <alignment horizontal="left" vertical="center"/>
    </xf>
    <xf numFmtId="172" fontId="35" fillId="37" borderId="23" xfId="45" applyNumberFormat="1" applyFont="1" applyFill="1" applyBorder="1" applyAlignment="1" applyProtection="1">
      <alignment horizontal="left" vertical="center"/>
    </xf>
    <xf numFmtId="0" fontId="25" fillId="37" borderId="45" xfId="44" applyFill="1" applyBorder="1" applyAlignment="1">
      <alignment horizontal="right" vertical="center" readingOrder="2"/>
    </xf>
    <xf numFmtId="0" fontId="25" fillId="37" borderId="47" xfId="44" applyFill="1" applyBorder="1" applyAlignment="1">
      <alignment horizontal="right" vertical="center" readingOrder="2"/>
    </xf>
    <xf numFmtId="0" fontId="39" fillId="36" borderId="21" xfId="0" applyFont="1" applyFill="1" applyBorder="1" applyAlignment="1">
      <alignment horizontal="center" vertical="center" readingOrder="2"/>
    </xf>
    <xf numFmtId="0" fontId="39" fillId="36" borderId="21" xfId="0" applyFont="1" applyFill="1" applyBorder="1" applyAlignment="1">
      <alignment horizontal="center" wrapText="1" readingOrder="2"/>
    </xf>
    <xf numFmtId="0" fontId="39" fillId="36" borderId="60" xfId="0" applyFont="1" applyFill="1" applyBorder="1" applyAlignment="1">
      <alignment horizontal="right" vertical="center" readingOrder="2"/>
    </xf>
    <xf numFmtId="0" fontId="20" fillId="0" borderId="0" xfId="0" applyFont="1" applyFill="1" applyBorder="1" applyAlignment="1" applyProtection="1">
      <alignment horizontal="center" vertical="center" readingOrder="2"/>
      <protection locked="0"/>
    </xf>
    <xf numFmtId="0" fontId="37" fillId="0" borderId="62" xfId="0" applyFont="1" applyFill="1" applyBorder="1" applyAlignment="1" applyProtection="1">
      <alignment horizontal="right" readingOrder="2"/>
      <protection locked="0"/>
    </xf>
    <xf numFmtId="0" fontId="50" fillId="0" borderId="0" xfId="0" applyFont="1" applyAlignment="1">
      <alignment horizontal="right" readingOrder="2"/>
    </xf>
    <xf numFmtId="0" fontId="51" fillId="0" borderId="0" xfId="0" applyFont="1" applyProtection="1"/>
    <xf numFmtId="0" fontId="52" fillId="0" borderId="0" xfId="0" applyFont="1"/>
    <xf numFmtId="9" fontId="37" fillId="37" borderId="11" xfId="42" applyNumberFormat="1" applyFont="1" applyFill="1" applyBorder="1" applyAlignment="1" applyProtection="1">
      <alignment horizontal="center"/>
    </xf>
    <xf numFmtId="9" fontId="44" fillId="37" borderId="11" xfId="42" applyNumberFormat="1" applyFont="1" applyFill="1" applyBorder="1" applyAlignment="1" applyProtection="1">
      <alignment horizontal="center"/>
    </xf>
    <xf numFmtId="0" fontId="32" fillId="0" borderId="11" xfId="0" applyFont="1" applyBorder="1" applyAlignment="1" applyProtection="1">
      <alignment horizontal="right" readingOrder="2"/>
      <protection locked="0"/>
    </xf>
    <xf numFmtId="0" fontId="32" fillId="37" borderId="11" xfId="0" applyFont="1" applyFill="1" applyBorder="1" applyAlignment="1">
      <alignment horizontal="right" vertical="center" readingOrder="2"/>
    </xf>
    <xf numFmtId="0" fontId="32" fillId="0" borderId="21" xfId="0" applyFont="1" applyFill="1" applyBorder="1" applyAlignment="1" applyProtection="1">
      <alignment horizontal="right" wrapText="1" readingOrder="2"/>
      <protection locked="0"/>
    </xf>
    <xf numFmtId="0" fontId="39" fillId="36" borderId="19" xfId="0" applyFont="1" applyFill="1" applyBorder="1" applyAlignment="1">
      <alignment horizontal="right" vertical="center" readingOrder="2"/>
    </xf>
    <xf numFmtId="0" fontId="39" fillId="38" borderId="21" xfId="0" applyFont="1" applyFill="1" applyBorder="1" applyAlignment="1" applyProtection="1">
      <alignment horizontal="right" vertical="center" readingOrder="2"/>
    </xf>
    <xf numFmtId="0" fontId="39" fillId="38" borderId="22" xfId="0" applyFont="1" applyFill="1" applyBorder="1" applyAlignment="1" applyProtection="1">
      <alignment horizontal="right" vertical="center" readingOrder="2"/>
    </xf>
    <xf numFmtId="0" fontId="39" fillId="38" borderId="23" xfId="0" applyFont="1" applyFill="1" applyBorder="1" applyAlignment="1" applyProtection="1">
      <alignment horizontal="right" vertical="center" readingOrder="2"/>
    </xf>
    <xf numFmtId="0" fontId="39" fillId="36" borderId="0" xfId="0" applyFont="1" applyFill="1" applyBorder="1" applyAlignment="1">
      <alignment horizontal="right" vertical="center" readingOrder="2"/>
    </xf>
    <xf numFmtId="0" fontId="53" fillId="0" borderId="0" xfId="0" applyFont="1" applyFill="1" applyBorder="1" applyAlignment="1" applyProtection="1">
      <alignment horizontal="center" wrapText="1" readingOrder="2"/>
      <protection locked="0"/>
    </xf>
    <xf numFmtId="0" fontId="0" fillId="0" borderId="0" xfId="0" applyFill="1" applyAlignment="1">
      <alignment horizontal="right" readingOrder="2"/>
    </xf>
    <xf numFmtId="0" fontId="39" fillId="0" borderId="0" xfId="0" applyFont="1" applyFill="1" applyBorder="1" applyAlignment="1">
      <alignment horizontal="right" wrapText="1" readingOrder="2"/>
    </xf>
    <xf numFmtId="0" fontId="21" fillId="0" borderId="0" xfId="0" applyFont="1" applyFill="1" applyAlignment="1">
      <alignment horizontal="right" readingOrder="2"/>
    </xf>
    <xf numFmtId="10" fontId="16" fillId="37" borderId="21" xfId="42" applyNumberFormat="1" applyFont="1" applyFill="1" applyBorder="1" applyAlignment="1" applyProtection="1">
      <alignment horizontal="center" vertical="center"/>
    </xf>
    <xf numFmtId="0" fontId="39" fillId="36" borderId="66" xfId="0" applyFont="1" applyFill="1" applyBorder="1" applyAlignment="1">
      <alignment horizontal="right" vertical="center" readingOrder="2"/>
    </xf>
    <xf numFmtId="0" fontId="58" fillId="0" borderId="67" xfId="46" applyFont="1" applyBorder="1" applyAlignment="1">
      <alignment horizontal="center" vertical="center" wrapText="1" readingOrder="2"/>
    </xf>
    <xf numFmtId="171" fontId="37" fillId="0" borderId="11" xfId="0" applyNumberFormat="1" applyFont="1" applyFill="1" applyBorder="1" applyAlignment="1" applyProtection="1">
      <alignment horizontal="right" vertical="center" readingOrder="2"/>
      <protection locked="0"/>
    </xf>
    <xf numFmtId="0" fontId="37" fillId="0" borderId="11" xfId="0" applyFont="1" applyFill="1" applyBorder="1" applyAlignment="1" applyProtection="1">
      <alignment horizontal="right" vertical="top" wrapText="1" readingOrder="2"/>
      <protection locked="0"/>
    </xf>
    <xf numFmtId="0" fontId="37" fillId="0" borderId="62" xfId="0" applyFont="1" applyFill="1" applyBorder="1" applyAlignment="1" applyProtection="1">
      <alignment horizontal="right" vertical="center" readingOrder="2"/>
      <protection locked="0"/>
    </xf>
    <xf numFmtId="0" fontId="37" fillId="0" borderId="11" xfId="0" applyFont="1" applyFill="1" applyBorder="1" applyAlignment="1" applyProtection="1">
      <alignment horizontal="right" vertical="center" readingOrder="2"/>
      <protection locked="0"/>
    </xf>
    <xf numFmtId="10" fontId="37" fillId="0" borderId="11" xfId="42" applyNumberFormat="1" applyFont="1" applyFill="1" applyBorder="1" applyAlignment="1" applyProtection="1">
      <alignment horizontal="right" vertical="center" readingOrder="2"/>
      <protection locked="0"/>
    </xf>
    <xf numFmtId="9" fontId="37" fillId="37" borderId="11" xfId="42" applyNumberFormat="1" applyFont="1" applyFill="1" applyBorder="1" applyAlignment="1" applyProtection="1">
      <alignment horizontal="center" vertical="center"/>
    </xf>
    <xf numFmtId="171" fontId="37" fillId="39" borderId="11" xfId="0" applyNumberFormat="1" applyFont="1" applyFill="1" applyBorder="1" applyAlignment="1" applyProtection="1">
      <alignment vertical="center" readingOrder="2"/>
    </xf>
    <xf numFmtId="0" fontId="50" fillId="0" borderId="0" xfId="0" applyFont="1" applyAlignment="1">
      <alignment horizontal="right" vertical="center" readingOrder="2"/>
    </xf>
    <xf numFmtId="0" fontId="35" fillId="0" borderId="0" xfId="0" applyFont="1" applyAlignment="1">
      <alignment horizontal="right" vertical="center" readingOrder="2"/>
    </xf>
    <xf numFmtId="10" fontId="37" fillId="0" borderId="11" xfId="0" applyNumberFormat="1" applyFont="1" applyFill="1" applyBorder="1" applyAlignment="1" applyProtection="1">
      <alignment horizontal="right" vertical="center" readingOrder="2"/>
      <protection locked="0"/>
    </xf>
    <xf numFmtId="0" fontId="37" fillId="0" borderId="11" xfId="0" applyFont="1" applyFill="1" applyBorder="1" applyAlignment="1" applyProtection="1">
      <alignment horizontal="right" vertical="top" readingOrder="2"/>
      <protection locked="0"/>
    </xf>
    <xf numFmtId="172" fontId="37" fillId="37" borderId="11" xfId="45" applyNumberFormat="1" applyFont="1" applyFill="1" applyBorder="1" applyAlignment="1">
      <alignment horizontal="center" readingOrder="2"/>
    </xf>
    <xf numFmtId="172" fontId="37" fillId="37" borderId="25" xfId="45" applyNumberFormat="1" applyFont="1" applyFill="1" applyBorder="1" applyAlignment="1">
      <alignment horizontal="center" readingOrder="2"/>
    </xf>
    <xf numFmtId="172" fontId="44" fillId="37" borderId="29" xfId="45" applyNumberFormat="1" applyFont="1" applyFill="1" applyBorder="1" applyAlignment="1">
      <alignment horizontal="center" readingOrder="2"/>
    </xf>
    <xf numFmtId="172" fontId="44" fillId="37" borderId="31" xfId="45" applyNumberFormat="1" applyFont="1" applyFill="1" applyBorder="1" applyAlignment="1">
      <alignment horizontal="center" readingOrder="2"/>
    </xf>
    <xf numFmtId="10" fontId="44" fillId="37" borderId="61" xfId="42" applyNumberFormat="1" applyFont="1" applyFill="1" applyBorder="1" applyAlignment="1">
      <alignment horizontal="right" vertical="center" indent="1" readingOrder="2"/>
    </xf>
    <xf numFmtId="10" fontId="44" fillId="37" borderId="32" xfId="42" applyNumberFormat="1" applyFont="1" applyFill="1" applyBorder="1" applyAlignment="1">
      <alignment horizontal="right" indent="1" readingOrder="2"/>
    </xf>
    <xf numFmtId="169" fontId="37" fillId="0" borderId="11" xfId="0" applyNumberFormat="1" applyFont="1" applyFill="1" applyBorder="1" applyAlignment="1" applyProtection="1">
      <alignment horizontal="center" vertical="center" readingOrder="2"/>
      <protection locked="0"/>
    </xf>
    <xf numFmtId="169" fontId="37" fillId="0" borderId="0" xfId="0" applyNumberFormat="1" applyFont="1" applyFill="1" applyAlignment="1" applyProtection="1">
      <alignment horizontal="center" vertical="center"/>
      <protection locked="0"/>
    </xf>
    <xf numFmtId="0" fontId="37" fillId="0" borderId="0" xfId="0" applyFont="1" applyAlignment="1" applyProtection="1">
      <alignment horizontal="right" readingOrder="2"/>
    </xf>
    <xf numFmtId="0" fontId="28" fillId="37" borderId="34" xfId="0" applyFont="1" applyFill="1" applyBorder="1" applyAlignment="1">
      <alignment horizontal="center" vertical="center" wrapText="1" readingOrder="2"/>
    </xf>
    <xf numFmtId="0" fontId="28" fillId="37" borderId="35" xfId="0" applyFont="1" applyFill="1" applyBorder="1" applyAlignment="1">
      <alignment horizontal="center" vertical="center" wrapText="1" readingOrder="2"/>
    </xf>
    <xf numFmtId="0" fontId="28" fillId="37" borderId="36" xfId="0" applyFont="1" applyFill="1" applyBorder="1" applyAlignment="1">
      <alignment horizontal="center" vertical="center" wrapText="1" readingOrder="2"/>
    </xf>
    <xf numFmtId="0" fontId="28" fillId="37" borderId="37" xfId="0" applyFont="1" applyFill="1" applyBorder="1" applyAlignment="1">
      <alignment horizontal="center" vertical="center" wrapText="1" readingOrder="2"/>
    </xf>
    <xf numFmtId="0" fontId="28" fillId="37" borderId="10" xfId="0" applyFont="1" applyFill="1" applyBorder="1" applyAlignment="1">
      <alignment horizontal="center" vertical="center" wrapText="1" readingOrder="2"/>
    </xf>
    <xf numFmtId="0" fontId="28" fillId="37" borderId="38" xfId="0" applyFont="1" applyFill="1" applyBorder="1" applyAlignment="1">
      <alignment horizontal="center" vertical="center" wrapText="1" readingOrder="2"/>
    </xf>
    <xf numFmtId="0" fontId="28" fillId="37" borderId="39" xfId="0" applyFont="1" applyFill="1" applyBorder="1" applyAlignment="1">
      <alignment horizontal="center" vertical="center" wrapText="1" readingOrder="2"/>
    </xf>
    <xf numFmtId="0" fontId="28" fillId="37" borderId="40" xfId="0" applyFont="1" applyFill="1" applyBorder="1" applyAlignment="1">
      <alignment horizontal="center" vertical="center" wrapText="1" readingOrder="2"/>
    </xf>
    <xf numFmtId="0" fontId="28" fillId="37" borderId="41" xfId="0" applyFont="1" applyFill="1" applyBorder="1" applyAlignment="1">
      <alignment horizontal="center" vertical="center" wrapText="1" readingOrder="2"/>
    </xf>
    <xf numFmtId="0" fontId="0" fillId="0" borderId="0" xfId="0" applyAlignment="1">
      <alignment horizontal="center" readingOrder="2"/>
    </xf>
    <xf numFmtId="0" fontId="27" fillId="0" borderId="0" xfId="0" applyFont="1" applyAlignment="1">
      <alignment horizontal="center" vertical="center" wrapText="1" readingOrder="2"/>
    </xf>
    <xf numFmtId="0" fontId="54" fillId="0" borderId="0" xfId="0" applyFont="1" applyFill="1" applyBorder="1" applyAlignment="1">
      <alignment horizontal="center" vertical="center" readingOrder="2"/>
    </xf>
    <xf numFmtId="0" fontId="36" fillId="35" borderId="15" xfId="0" applyFont="1" applyFill="1" applyBorder="1" applyAlignment="1">
      <alignment horizontal="right" vertical="center" readingOrder="2"/>
    </xf>
    <xf numFmtId="0" fontId="36" fillId="35" borderId="13" xfId="0" applyFont="1" applyFill="1" applyBorder="1" applyAlignment="1">
      <alignment horizontal="right" vertical="center" readingOrder="2"/>
    </xf>
    <xf numFmtId="0" fontId="36" fillId="35" borderId="16" xfId="0" applyFont="1" applyFill="1" applyBorder="1" applyAlignment="1">
      <alignment horizontal="right" vertical="center" readingOrder="2"/>
    </xf>
    <xf numFmtId="0" fontId="53" fillId="0" borderId="21" xfId="0" applyFont="1" applyFill="1" applyBorder="1" applyAlignment="1" applyProtection="1">
      <alignment horizontal="center" vertical="center" readingOrder="2"/>
      <protection locked="0"/>
    </xf>
    <xf numFmtId="0" fontId="53" fillId="0" borderId="23" xfId="0" applyFont="1" applyFill="1" applyBorder="1" applyAlignment="1" applyProtection="1">
      <alignment horizontal="center" vertical="center" readingOrder="2"/>
      <protection locked="0"/>
    </xf>
    <xf numFmtId="0" fontId="53" fillId="0" borderId="21" xfId="0" applyFont="1" applyFill="1" applyBorder="1" applyAlignment="1" applyProtection="1">
      <alignment horizontal="center" wrapText="1" readingOrder="2"/>
      <protection locked="0"/>
    </xf>
    <xf numFmtId="0" fontId="53" fillId="0" borderId="23" xfId="0" applyFont="1" applyFill="1" applyBorder="1" applyAlignment="1" applyProtection="1">
      <alignment horizontal="center" wrapText="1" readingOrder="2"/>
      <protection locked="0"/>
    </xf>
    <xf numFmtId="0" fontId="36" fillId="35" borderId="57" xfId="0" applyFont="1" applyFill="1" applyBorder="1" applyAlignment="1">
      <alignment horizontal="right" vertical="center" readingOrder="2"/>
    </xf>
    <xf numFmtId="0" fontId="36" fillId="35" borderId="58" xfId="0" applyFont="1" applyFill="1" applyBorder="1" applyAlignment="1">
      <alignment horizontal="right" vertical="center" readingOrder="2"/>
    </xf>
    <xf numFmtId="0" fontId="36" fillId="35" borderId="59" xfId="0" applyFont="1" applyFill="1" applyBorder="1" applyAlignment="1">
      <alignment horizontal="right" vertical="center" readingOrder="2"/>
    </xf>
    <xf numFmtId="0" fontId="36" fillId="35" borderId="0" xfId="0" applyFont="1" applyFill="1" applyAlignment="1">
      <alignment horizontal="right" vertical="center" readingOrder="2"/>
    </xf>
    <xf numFmtId="0" fontId="39" fillId="36" borderId="26" xfId="0" applyFont="1" applyFill="1" applyBorder="1" applyAlignment="1">
      <alignment horizontal="right" vertical="center" readingOrder="2"/>
    </xf>
    <xf numFmtId="0" fontId="39" fillId="36" borderId="0" xfId="0" applyFont="1" applyFill="1" applyBorder="1" applyAlignment="1">
      <alignment horizontal="right" vertical="center" readingOrder="2"/>
    </xf>
    <xf numFmtId="169" fontId="37" fillId="0" borderId="21" xfId="0" applyNumberFormat="1" applyFont="1" applyBorder="1" applyAlignment="1" applyProtection="1">
      <alignment horizontal="right" vertical="center" readingOrder="2"/>
      <protection locked="0"/>
    </xf>
    <xf numFmtId="169" fontId="37" fillId="0" borderId="23" xfId="0" applyNumberFormat="1" applyFont="1" applyBorder="1" applyAlignment="1" applyProtection="1">
      <alignment horizontal="right" vertical="center" readingOrder="2"/>
      <protection locked="0"/>
    </xf>
    <xf numFmtId="14" fontId="53" fillId="0" borderId="21" xfId="0" applyNumberFormat="1" applyFont="1" applyFill="1" applyBorder="1" applyAlignment="1" applyProtection="1">
      <alignment horizontal="center" vertical="center" readingOrder="2"/>
      <protection locked="0"/>
    </xf>
    <xf numFmtId="0" fontId="36" fillId="35" borderId="0" xfId="0" applyFont="1" applyFill="1" applyBorder="1" applyAlignment="1">
      <alignment horizontal="right" vertical="center" readingOrder="2"/>
    </xf>
    <xf numFmtId="0" fontId="36" fillId="35" borderId="17" xfId="0" applyFont="1" applyFill="1" applyBorder="1" applyAlignment="1">
      <alignment horizontal="right" vertical="center" readingOrder="2"/>
    </xf>
    <xf numFmtId="0" fontId="37" fillId="0" borderId="0" xfId="0" applyFont="1" applyAlignment="1">
      <alignment horizontal="right" vertical="top" wrapText="1" readingOrder="2"/>
    </xf>
    <xf numFmtId="0" fontId="31" fillId="35" borderId="0" xfId="0" applyFont="1" applyFill="1" applyAlignment="1">
      <alignment horizontal="right" vertical="center" readingOrder="2"/>
    </xf>
    <xf numFmtId="0" fontId="39" fillId="38" borderId="21" xfId="0" applyFont="1" applyFill="1" applyBorder="1" applyAlignment="1" applyProtection="1">
      <alignment horizontal="right" vertical="center" readingOrder="2"/>
    </xf>
    <xf numFmtId="0" fontId="39" fillId="38" borderId="22" xfId="0" applyFont="1" applyFill="1" applyBorder="1" applyAlignment="1" applyProtection="1">
      <alignment horizontal="right" vertical="center" readingOrder="2"/>
    </xf>
    <xf numFmtId="0" fontId="39" fillId="38" borderId="23" xfId="0" applyFont="1" applyFill="1" applyBorder="1" applyAlignment="1" applyProtection="1">
      <alignment horizontal="right" vertical="center" readingOrder="2"/>
    </xf>
    <xf numFmtId="0" fontId="39" fillId="36" borderId="21" xfId="0" applyNumberFormat="1" applyFont="1" applyFill="1" applyBorder="1" applyAlignment="1" applyProtection="1">
      <alignment horizontal="right" vertical="center" readingOrder="2"/>
    </xf>
    <xf numFmtId="0" fontId="39" fillId="36" borderId="23" xfId="0" applyNumberFormat="1" applyFont="1" applyFill="1" applyBorder="1" applyAlignment="1" applyProtection="1">
      <alignment horizontal="right" vertical="center" readingOrder="2"/>
    </xf>
    <xf numFmtId="0" fontId="39" fillId="36" borderId="21" xfId="0" applyNumberFormat="1" applyFont="1" applyFill="1" applyBorder="1" applyAlignment="1" applyProtection="1">
      <alignment horizontal="right" readingOrder="2"/>
    </xf>
    <xf numFmtId="0" fontId="39" fillId="36" borderId="23" xfId="0" applyNumberFormat="1" applyFont="1" applyFill="1" applyBorder="1" applyAlignment="1" applyProtection="1">
      <alignment horizontal="right" readingOrder="2"/>
    </xf>
    <xf numFmtId="0" fontId="36" fillId="35" borderId="14" xfId="0" applyFont="1" applyFill="1" applyBorder="1" applyAlignment="1">
      <alignment horizontal="right" vertical="center" readingOrder="2"/>
    </xf>
    <xf numFmtId="0" fontId="36" fillId="35" borderId="63" xfId="0" applyFont="1" applyFill="1" applyBorder="1" applyAlignment="1">
      <alignment horizontal="right" vertical="center" readingOrder="2"/>
    </xf>
    <xf numFmtId="0" fontId="36" fillId="35" borderId="64" xfId="0" applyFont="1" applyFill="1" applyBorder="1" applyAlignment="1">
      <alignment horizontal="right" vertical="center" readingOrder="2"/>
    </xf>
    <xf numFmtId="0" fontId="36" fillId="35" borderId="65" xfId="0" applyFont="1" applyFill="1" applyBorder="1" applyAlignment="1">
      <alignment horizontal="right" vertical="center" readingOrder="2"/>
    </xf>
    <xf numFmtId="167" fontId="35" fillId="0" borderId="21" xfId="0" applyNumberFormat="1" applyFont="1" applyFill="1" applyBorder="1" applyAlignment="1" applyProtection="1">
      <alignment horizontal="right" vertical="center"/>
      <protection locked="0"/>
    </xf>
    <xf numFmtId="167" fontId="35" fillId="0" borderId="22" xfId="0" applyNumberFormat="1" applyFont="1" applyFill="1" applyBorder="1" applyAlignment="1" applyProtection="1">
      <alignment horizontal="right" vertical="center"/>
      <protection locked="0"/>
    </xf>
    <xf numFmtId="167" fontId="35" fillId="0" borderId="23" xfId="0" applyNumberFormat="1" applyFont="1" applyFill="1" applyBorder="1" applyAlignment="1" applyProtection="1">
      <alignment horizontal="right" vertical="center"/>
      <protection locked="0"/>
    </xf>
    <xf numFmtId="0" fontId="49" fillId="36" borderId="26" xfId="0" applyFont="1" applyFill="1" applyBorder="1" applyAlignment="1" applyProtection="1">
      <alignment horizontal="right" vertical="center" wrapText="1"/>
    </xf>
    <xf numFmtId="0" fontId="49" fillId="36" borderId="0" xfId="0" applyFont="1" applyFill="1" applyBorder="1" applyAlignment="1" applyProtection="1">
      <alignment horizontal="right" vertical="center" wrapText="1"/>
    </xf>
    <xf numFmtId="0" fontId="49" fillId="36" borderId="27" xfId="0" applyFont="1" applyFill="1" applyBorder="1" applyAlignment="1" applyProtection="1">
      <alignment horizontal="right" vertical="center" wrapText="1"/>
    </xf>
    <xf numFmtId="0" fontId="36" fillId="35" borderId="56" xfId="0" applyFont="1" applyFill="1" applyBorder="1" applyAlignment="1">
      <alignment horizontal="right" vertical="center" readingOrder="2"/>
    </xf>
    <xf numFmtId="167" fontId="35" fillId="37" borderId="21" xfId="0" applyNumberFormat="1" applyFont="1" applyFill="1" applyBorder="1" applyAlignment="1" applyProtection="1">
      <alignment horizontal="right" vertical="center"/>
    </xf>
    <xf numFmtId="167" fontId="35" fillId="37" borderId="22" xfId="0" applyNumberFormat="1" applyFont="1" applyFill="1" applyBorder="1" applyAlignment="1" applyProtection="1">
      <alignment horizontal="right" vertical="center"/>
    </xf>
    <xf numFmtId="167" fontId="35" fillId="37" borderId="23" xfId="0" applyNumberFormat="1" applyFont="1" applyFill="1" applyBorder="1" applyAlignment="1" applyProtection="1">
      <alignment horizontal="right" vertical="center"/>
    </xf>
    <xf numFmtId="167" fontId="35" fillId="37" borderId="54" xfId="0" applyNumberFormat="1" applyFont="1" applyFill="1" applyBorder="1" applyAlignment="1" applyProtection="1">
      <alignment horizontal="right" vertical="center"/>
    </xf>
    <xf numFmtId="167" fontId="35" fillId="37" borderId="24" xfId="0" applyNumberFormat="1" applyFont="1" applyFill="1" applyBorder="1" applyAlignment="1" applyProtection="1">
      <alignment horizontal="right" vertical="center"/>
    </xf>
    <xf numFmtId="167" fontId="35" fillId="37" borderId="55" xfId="0" applyNumberFormat="1" applyFont="1" applyFill="1" applyBorder="1" applyAlignment="1" applyProtection="1">
      <alignment horizontal="right" vertical="center"/>
    </xf>
    <xf numFmtId="0" fontId="49" fillId="36" borderId="21" xfId="0" applyFont="1" applyFill="1" applyBorder="1" applyAlignment="1" applyProtection="1">
      <alignment horizontal="right" vertical="center" wrapText="1"/>
    </xf>
    <xf numFmtId="0" fontId="49" fillId="36" borderId="22" xfId="0" applyFont="1" applyFill="1" applyBorder="1" applyAlignment="1" applyProtection="1">
      <alignment horizontal="right" vertical="center" wrapText="1"/>
    </xf>
    <xf numFmtId="0" fontId="49" fillId="36" borderId="23" xfId="0" applyFont="1" applyFill="1" applyBorder="1" applyAlignment="1" applyProtection="1">
      <alignment horizontal="right" vertical="center" wrapText="1"/>
    </xf>
    <xf numFmtId="0" fontId="49" fillId="36" borderId="54" xfId="0" applyFont="1" applyFill="1" applyBorder="1" applyAlignment="1" applyProtection="1">
      <alignment horizontal="right" vertical="center" wrapText="1"/>
    </xf>
    <xf numFmtId="0" fontId="49" fillId="36" borderId="24" xfId="0" applyFont="1" applyFill="1" applyBorder="1" applyAlignment="1" applyProtection="1">
      <alignment horizontal="right" vertical="center" wrapText="1"/>
    </xf>
    <xf numFmtId="0" fontId="45" fillId="40" borderId="19" xfId="0" applyFont="1" applyFill="1" applyBorder="1" applyAlignment="1" applyProtection="1">
      <alignment horizontal="right" vertical="center" readingOrder="2"/>
    </xf>
    <xf numFmtId="0" fontId="45" fillId="40" borderId="20" xfId="0" applyFont="1" applyFill="1" applyBorder="1" applyAlignment="1" applyProtection="1">
      <alignment horizontal="right" vertical="center" readingOrder="2"/>
    </xf>
  </cellXfs>
  <cellStyles count="52">
    <cellStyle name="20% - تمييز1" xfId="19" builtinId="30" customBuiltin="1"/>
    <cellStyle name="20% - تمييز2" xfId="23" builtinId="34" customBuiltin="1"/>
    <cellStyle name="20% - تمييز3" xfId="27" builtinId="38" customBuiltin="1"/>
    <cellStyle name="20% - تمييز4" xfId="31" builtinId="42" customBuiltin="1"/>
    <cellStyle name="20% - تمييز5" xfId="35" builtinId="46" customBuiltin="1"/>
    <cellStyle name="20% - تمييز6" xfId="39" builtinId="50" customBuiltin="1"/>
    <cellStyle name="40% - تمييز1" xfId="20" builtinId="31" customBuiltin="1"/>
    <cellStyle name="40% - تمييز2" xfId="24" builtinId="35" customBuiltin="1"/>
    <cellStyle name="40% - تمييز3" xfId="28" builtinId="39" customBuiltin="1"/>
    <cellStyle name="40% - تمييز4" xfId="32" builtinId="43" customBuiltin="1"/>
    <cellStyle name="40% - تمييز5" xfId="36" builtinId="47" customBuiltin="1"/>
    <cellStyle name="40% - تمييز6" xfId="40" builtinId="51" customBuiltin="1"/>
    <cellStyle name="60% - تمييز1" xfId="21" builtinId="32" customBuiltin="1"/>
    <cellStyle name="60% - تمييز2" xfId="25" builtinId="36" customBuiltin="1"/>
    <cellStyle name="60% - تمييز3" xfId="29" builtinId="40" customBuiltin="1"/>
    <cellStyle name="60% - تمييز4" xfId="33" builtinId="44" customBuiltin="1"/>
    <cellStyle name="60% - تمييز5" xfId="37" builtinId="48" customBuiltin="1"/>
    <cellStyle name="60% - تمييز6" xfId="41" builtinId="52" customBuiltin="1"/>
    <cellStyle name="Comma" xfId="45" builtinId="3"/>
    <cellStyle name="Historical inputs" xfId="43" xr:uid="{00000000-0005-0000-0000-000022000000}"/>
    <cellStyle name="Normal 10" xfId="49" xr:uid="{00000000-0005-0000-0000-000028000000}"/>
    <cellStyle name="Normal 2" xfId="46" xr:uid="{00000000-0005-0000-0000-000029000000}"/>
    <cellStyle name="Normal 2 2" xfId="47" xr:uid="{00000000-0005-0000-0000-00002A000000}"/>
    <cellStyle name="Normal 2 3" xfId="48" xr:uid="{00000000-0005-0000-0000-00002B000000}"/>
    <cellStyle name="Normal 3" xfId="51" xr:uid="{00000000-0005-0000-0000-00002C000000}"/>
    <cellStyle name="Normal 3 2" xfId="50" xr:uid="{00000000-0005-0000-0000-00002D000000}"/>
    <cellStyle name="Percent" xfId="42" builtinId="5"/>
    <cellStyle name="إخراج" xfId="10" builtinId="21" customBuiltin="1"/>
    <cellStyle name="إدخال" xfId="9" builtinId="20" customBuiltin="1"/>
    <cellStyle name="ارتباط تشعبي" xfId="44" builtinId="8"/>
    <cellStyle name="الإجمالي" xfId="17" builtinId="25" customBuiltin="1"/>
    <cellStyle name="تمييز1" xfId="18" builtinId="29" customBuiltin="1"/>
    <cellStyle name="تمييز2" xfId="22" builtinId="33" customBuiltin="1"/>
    <cellStyle name="تمييز3" xfId="26" builtinId="37" customBuiltin="1"/>
    <cellStyle name="تمييز4" xfId="30" builtinId="41" customBuiltin="1"/>
    <cellStyle name="تمييز5" xfId="34" builtinId="45" customBuiltin="1"/>
    <cellStyle name="تمييز6" xfId="38" builtinId="49" customBuiltin="1"/>
    <cellStyle name="جيد" xfId="6" builtinId="26" customBuiltin="1"/>
    <cellStyle name="حساب" xfId="11" builtinId="22" customBuiltin="1"/>
    <cellStyle name="خلية تدقيق" xfId="13" builtinId="23" customBuiltin="1"/>
    <cellStyle name="خلية مرتبطة" xfId="12" builtinId="24" customBuiltin="1"/>
    <cellStyle name="سيئ" xfId="7" builtinId="27" customBuiltin="1"/>
    <cellStyle name="عادي" xfId="0" builtinId="0"/>
    <cellStyle name="عنوان" xfId="1" builtinId="15" customBuiltin="1"/>
    <cellStyle name="عنوان 1" xfId="2" builtinId="16" customBuiltin="1"/>
    <cellStyle name="عنوان 2" xfId="3" builtinId="17" customBuiltin="1"/>
    <cellStyle name="عنوان 3" xfId="4" builtinId="18" customBuiltin="1"/>
    <cellStyle name="عنوان 4" xfId="5" builtinId="19" customBuiltin="1"/>
    <cellStyle name="محايد" xfId="8" builtinId="28" customBuiltin="1"/>
    <cellStyle name="ملاحظة" xfId="15" builtinId="10" customBuiltin="1"/>
    <cellStyle name="نص تحذير" xfId="14" builtinId="11" customBuiltin="1"/>
    <cellStyle name="نص توضيحي" xfId="16" builtinId="53" customBuiltin="1"/>
  </cellStyles>
  <dxfs count="0"/>
  <tableStyles count="0" defaultTableStyle="TableStyleMedium2" defaultPivotStyle="PivotStyleLight16"/>
  <colors>
    <mruColors>
      <color rgb="FF35617C"/>
      <color rgb="FF16284D"/>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452364</xdr:colOff>
      <xdr:row>0</xdr:row>
      <xdr:rowOff>52743</xdr:rowOff>
    </xdr:from>
    <xdr:to>
      <xdr:col>3</xdr:col>
      <xdr:colOff>694349</xdr:colOff>
      <xdr:row>4</xdr:row>
      <xdr:rowOff>188561</xdr:rowOff>
    </xdr:to>
    <xdr:pic>
      <xdr:nvPicPr>
        <xdr:cNvPr id="4" name="Picture 3" descr="Related imag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74997207" y="52743"/>
          <a:ext cx="2400985" cy="1151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stats.gov.sa/sites/default/files/the_national_classification_of_economic_activities_aug-2019_isic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R25"/>
  <sheetViews>
    <sheetView showGridLines="0" rightToLeft="1" topLeftCell="B1" zoomScale="90" zoomScaleNormal="90" workbookViewId="0">
      <selection activeCell="B9" sqref="B9:M15"/>
    </sheetView>
  </sheetViews>
  <sheetFormatPr defaultColWidth="8.75" defaultRowHeight="14.25"/>
  <cols>
    <col min="1" max="13" width="15.375" style="1" customWidth="1"/>
    <col min="14" max="14" width="3.375" style="1" customWidth="1"/>
    <col min="15" max="15" width="5.375" style="1" customWidth="1"/>
    <col min="16" max="16" width="15.375" style="1" customWidth="1"/>
    <col min="17" max="17" width="21.375" style="1" customWidth="1"/>
    <col min="18" max="18" width="3.25" style="1" customWidth="1"/>
    <col min="19" max="16384" width="8.75" style="1"/>
  </cols>
  <sheetData>
    <row r="1" spans="1:18" ht="20.100000000000001" customHeight="1">
      <c r="A1" s="195"/>
      <c r="F1" s="194" t="s">
        <v>280</v>
      </c>
      <c r="G1" s="194"/>
      <c r="H1" s="194"/>
      <c r="I1" s="194"/>
      <c r="J1" s="194"/>
      <c r="K1" s="102"/>
      <c r="L1" s="102"/>
      <c r="M1" s="102"/>
      <c r="N1" s="102"/>
    </row>
    <row r="2" spans="1:18" ht="20.100000000000001" customHeight="1">
      <c r="A2" s="195"/>
      <c r="F2" s="194"/>
      <c r="G2" s="194"/>
      <c r="H2" s="194"/>
      <c r="I2" s="194"/>
      <c r="J2" s="194"/>
      <c r="K2" s="102"/>
      <c r="L2" s="163" t="s">
        <v>290</v>
      </c>
      <c r="M2" s="163" t="s">
        <v>292</v>
      </c>
      <c r="N2" s="102"/>
    </row>
    <row r="3" spans="1:18" ht="20.100000000000001" customHeight="1">
      <c r="F3" s="194"/>
      <c r="G3" s="194"/>
      <c r="H3" s="194"/>
      <c r="I3" s="194"/>
      <c r="J3" s="194"/>
      <c r="K3" s="102"/>
      <c r="L3" s="163" t="s">
        <v>291</v>
      </c>
      <c r="M3" s="163" t="s">
        <v>293</v>
      </c>
      <c r="N3" s="102"/>
    </row>
    <row r="4" spans="1:18" ht="20.100000000000001" customHeight="1">
      <c r="F4" s="194"/>
      <c r="G4" s="194"/>
      <c r="H4" s="194"/>
      <c r="I4" s="194"/>
      <c r="J4" s="194"/>
      <c r="K4" s="102"/>
      <c r="N4" s="102"/>
    </row>
    <row r="5" spans="1:18" ht="20.100000000000001" customHeight="1">
      <c r="F5" s="194"/>
      <c r="G5" s="194"/>
      <c r="H5" s="194"/>
      <c r="I5" s="194"/>
      <c r="J5" s="194"/>
      <c r="K5" s="102"/>
      <c r="L5" s="102"/>
      <c r="M5" s="102"/>
      <c r="N5" s="102"/>
    </row>
    <row r="6" spans="1:18">
      <c r="J6" s="193"/>
      <c r="K6" s="193"/>
      <c r="L6" s="193"/>
      <c r="M6" s="193"/>
    </row>
    <row r="8" spans="1:18" ht="16.350000000000001" customHeight="1">
      <c r="B8" s="36" t="s">
        <v>0</v>
      </c>
      <c r="C8" s="22"/>
      <c r="D8" s="22"/>
      <c r="E8" s="22"/>
      <c r="F8" s="22"/>
      <c r="G8" s="22"/>
      <c r="H8" s="22"/>
      <c r="I8" s="22"/>
      <c r="J8" s="22"/>
      <c r="K8" s="22"/>
      <c r="L8" s="22"/>
      <c r="M8" s="23"/>
      <c r="N8" s="18"/>
      <c r="O8" s="118" t="s">
        <v>1</v>
      </c>
      <c r="P8" s="119"/>
      <c r="Q8" s="117"/>
    </row>
    <row r="9" spans="1:18" ht="16.149999999999999" customHeight="1">
      <c r="B9" s="184" t="s">
        <v>208</v>
      </c>
      <c r="C9" s="185"/>
      <c r="D9" s="185"/>
      <c r="E9" s="185"/>
      <c r="F9" s="185"/>
      <c r="G9" s="185"/>
      <c r="H9" s="185"/>
      <c r="I9" s="185"/>
      <c r="J9" s="185"/>
      <c r="K9" s="185"/>
      <c r="L9" s="185"/>
      <c r="M9" s="186"/>
      <c r="N9" s="103"/>
      <c r="O9" s="19"/>
      <c r="P9" s="19"/>
      <c r="Q9" s="19"/>
      <c r="R9" s="30"/>
    </row>
    <row r="10" spans="1:18" ht="16.149999999999999" customHeight="1">
      <c r="B10" s="187"/>
      <c r="C10" s="188"/>
      <c r="D10" s="188"/>
      <c r="E10" s="188"/>
      <c r="F10" s="188"/>
      <c r="G10" s="188"/>
      <c r="H10" s="188"/>
      <c r="I10" s="188"/>
      <c r="J10" s="188"/>
      <c r="K10" s="188"/>
      <c r="L10" s="188"/>
      <c r="M10" s="189"/>
      <c r="N10" s="103"/>
      <c r="O10" s="19"/>
      <c r="P10" s="26" t="s">
        <v>140</v>
      </c>
      <c r="Q10" s="10" t="s">
        <v>2</v>
      </c>
      <c r="R10" s="30"/>
    </row>
    <row r="11" spans="1:18" ht="16.149999999999999" customHeight="1">
      <c r="B11" s="187"/>
      <c r="C11" s="188"/>
      <c r="D11" s="188"/>
      <c r="E11" s="188"/>
      <c r="F11" s="188"/>
      <c r="G11" s="188"/>
      <c r="H11" s="188"/>
      <c r="I11" s="188"/>
      <c r="J11" s="188"/>
      <c r="K11" s="188"/>
      <c r="L11" s="188"/>
      <c r="M11" s="189"/>
      <c r="N11" s="18"/>
      <c r="O11" s="34"/>
      <c r="P11" s="35" t="s">
        <v>140</v>
      </c>
      <c r="Q11" s="10" t="s">
        <v>3</v>
      </c>
      <c r="R11" s="30"/>
    </row>
    <row r="12" spans="1:18" ht="16.149999999999999" customHeight="1">
      <c r="B12" s="187"/>
      <c r="C12" s="188"/>
      <c r="D12" s="188"/>
      <c r="E12" s="188"/>
      <c r="F12" s="188"/>
      <c r="G12" s="188"/>
      <c r="H12" s="188"/>
      <c r="I12" s="188"/>
      <c r="J12" s="188"/>
      <c r="K12" s="188"/>
      <c r="L12" s="188"/>
      <c r="M12" s="189"/>
      <c r="N12" s="103"/>
      <c r="O12" s="19"/>
      <c r="P12" s="27" t="s">
        <v>140</v>
      </c>
      <c r="Q12" s="10" t="s">
        <v>25</v>
      </c>
      <c r="R12" s="30"/>
    </row>
    <row r="13" spans="1:18" ht="16.149999999999999" customHeight="1">
      <c r="B13" s="187"/>
      <c r="C13" s="188"/>
      <c r="D13" s="188"/>
      <c r="E13" s="188"/>
      <c r="F13" s="188"/>
      <c r="G13" s="188"/>
      <c r="H13" s="188"/>
      <c r="I13" s="188"/>
      <c r="J13" s="188"/>
      <c r="K13" s="188"/>
      <c r="L13" s="188"/>
      <c r="M13" s="189"/>
      <c r="N13" s="103"/>
      <c r="O13" s="19"/>
      <c r="P13" s="6" t="s">
        <v>140</v>
      </c>
      <c r="Q13" s="31" t="s">
        <v>41</v>
      </c>
    </row>
    <row r="14" spans="1:18" ht="16.149999999999999" customHeight="1">
      <c r="B14" s="187"/>
      <c r="C14" s="188"/>
      <c r="D14" s="188"/>
      <c r="E14" s="188"/>
      <c r="F14" s="188"/>
      <c r="G14" s="188"/>
      <c r="H14" s="188"/>
      <c r="I14" s="188"/>
      <c r="J14" s="188"/>
      <c r="K14" s="188"/>
      <c r="L14" s="188"/>
      <c r="M14" s="189"/>
      <c r="N14" s="18"/>
      <c r="O14" s="33"/>
      <c r="P14" s="19"/>
      <c r="Q14" s="19"/>
      <c r="R14" s="30"/>
    </row>
    <row r="15" spans="1:18" ht="16.149999999999999" customHeight="1">
      <c r="B15" s="190"/>
      <c r="C15" s="191"/>
      <c r="D15" s="191"/>
      <c r="E15" s="191"/>
      <c r="F15" s="191"/>
      <c r="G15" s="191"/>
      <c r="H15" s="191"/>
      <c r="I15" s="191"/>
      <c r="J15" s="191"/>
      <c r="K15" s="191"/>
      <c r="L15" s="191"/>
      <c r="M15" s="192"/>
      <c r="N15" s="18"/>
      <c r="O15" s="32"/>
      <c r="P15" s="32"/>
      <c r="Q15" s="32"/>
    </row>
    <row r="16" spans="1:18">
      <c r="B16" s="19"/>
      <c r="C16" s="19"/>
      <c r="D16" s="19"/>
      <c r="E16" s="19"/>
      <c r="F16" s="19"/>
      <c r="G16" s="19"/>
      <c r="H16" s="19"/>
      <c r="I16" s="19"/>
      <c r="J16" s="19"/>
      <c r="K16" s="19"/>
      <c r="L16" s="19"/>
      <c r="M16" s="19"/>
      <c r="N16" s="18"/>
      <c r="O16" s="18"/>
      <c r="P16" s="18"/>
      <c r="Q16" s="18"/>
    </row>
    <row r="17" spans="1:17" ht="16.350000000000001" customHeight="1">
      <c r="B17" s="37" t="s">
        <v>4</v>
      </c>
      <c r="C17" s="24"/>
      <c r="D17" s="24"/>
      <c r="E17" s="24"/>
      <c r="F17" s="38" t="s">
        <v>0</v>
      </c>
      <c r="G17" s="25"/>
      <c r="H17" s="25"/>
      <c r="I17" s="25"/>
      <c r="J17" s="25"/>
      <c r="K17" s="25"/>
      <c r="L17" s="25"/>
      <c r="M17" s="25"/>
      <c r="N17" s="25"/>
      <c r="O17" s="25"/>
      <c r="P17" s="25"/>
      <c r="Q17" s="25"/>
    </row>
    <row r="18" spans="1:17" ht="20.65" customHeight="1">
      <c r="A18" s="43"/>
      <c r="B18" s="104" t="s">
        <v>35</v>
      </c>
      <c r="C18" s="105"/>
      <c r="D18" s="106"/>
      <c r="E18" s="106"/>
      <c r="F18" s="107" t="s">
        <v>36</v>
      </c>
      <c r="G18" s="106"/>
      <c r="H18" s="106"/>
      <c r="I18" s="108"/>
      <c r="J18" s="108"/>
      <c r="K18" s="108"/>
      <c r="L18" s="108"/>
      <c r="M18" s="108"/>
      <c r="N18" s="108"/>
      <c r="O18" s="108"/>
      <c r="P18" s="108"/>
      <c r="Q18" s="109"/>
    </row>
    <row r="19" spans="1:17" ht="20.65" customHeight="1">
      <c r="A19" s="43"/>
      <c r="B19" s="110" t="s">
        <v>134</v>
      </c>
      <c r="C19" s="40"/>
      <c r="D19" s="41"/>
      <c r="E19" s="41"/>
      <c r="F19" s="42" t="s">
        <v>86</v>
      </c>
      <c r="G19" s="41"/>
      <c r="H19" s="41"/>
      <c r="I19" s="29"/>
      <c r="J19" s="29"/>
      <c r="K19" s="29"/>
      <c r="L19" s="29"/>
      <c r="M19" s="29"/>
      <c r="N19" s="29"/>
      <c r="O19" s="29"/>
      <c r="P19" s="29"/>
      <c r="Q19" s="111"/>
    </row>
    <row r="20" spans="1:17" ht="20.65" customHeight="1">
      <c r="A20" s="43"/>
      <c r="B20" s="110" t="s">
        <v>5</v>
      </c>
      <c r="C20" s="40"/>
      <c r="D20" s="41"/>
      <c r="E20" s="41"/>
      <c r="F20" s="42" t="s">
        <v>161</v>
      </c>
      <c r="G20" s="41"/>
      <c r="H20" s="41"/>
      <c r="I20" s="29"/>
      <c r="J20" s="29"/>
      <c r="K20" s="29"/>
      <c r="L20" s="29"/>
      <c r="M20" s="29"/>
      <c r="N20" s="29"/>
      <c r="O20" s="29"/>
      <c r="P20" s="29"/>
      <c r="Q20" s="111"/>
    </row>
    <row r="21" spans="1:17" ht="20.65" customHeight="1">
      <c r="A21" s="43"/>
      <c r="B21" s="110" t="s">
        <v>26</v>
      </c>
      <c r="C21" s="40"/>
      <c r="D21" s="41"/>
      <c r="E21" s="41"/>
      <c r="F21" s="42" t="s">
        <v>162</v>
      </c>
      <c r="G21" s="41"/>
      <c r="H21" s="41"/>
      <c r="I21" s="29"/>
      <c r="J21" s="29"/>
      <c r="K21" s="29"/>
      <c r="L21" s="29"/>
      <c r="M21" s="29"/>
      <c r="N21" s="29"/>
      <c r="O21" s="29"/>
      <c r="P21" s="29"/>
      <c r="Q21" s="111"/>
    </row>
    <row r="22" spans="1:17" ht="20.65" customHeight="1">
      <c r="A22" s="43"/>
      <c r="B22" s="110" t="s">
        <v>6</v>
      </c>
      <c r="C22" s="40"/>
      <c r="D22" s="41"/>
      <c r="E22" s="41"/>
      <c r="F22" s="42" t="s">
        <v>188</v>
      </c>
      <c r="G22" s="41"/>
      <c r="H22" s="41"/>
      <c r="I22" s="29"/>
      <c r="J22" s="29"/>
      <c r="K22" s="29"/>
      <c r="L22" s="29"/>
      <c r="M22" s="29"/>
      <c r="N22" s="29"/>
      <c r="O22" s="29"/>
      <c r="P22" s="29"/>
      <c r="Q22" s="111"/>
    </row>
    <row r="23" spans="1:17" ht="21" customHeight="1">
      <c r="A23" s="43"/>
      <c r="B23" s="137" t="s">
        <v>201</v>
      </c>
      <c r="C23" s="40"/>
      <c r="D23" s="41"/>
      <c r="E23" s="41"/>
      <c r="F23" s="42" t="s">
        <v>200</v>
      </c>
      <c r="G23" s="41"/>
      <c r="H23" s="41"/>
      <c r="I23" s="29"/>
      <c r="J23" s="29"/>
      <c r="K23" s="29"/>
      <c r="L23" s="29"/>
      <c r="M23" s="29"/>
      <c r="N23" s="29"/>
      <c r="O23" s="29"/>
      <c r="P23" s="29"/>
      <c r="Q23" s="111"/>
    </row>
    <row r="24" spans="1:17" s="4" customFormat="1" ht="21" customHeight="1">
      <c r="A24" s="43"/>
      <c r="B24" s="110" t="s">
        <v>7</v>
      </c>
      <c r="C24" s="120"/>
      <c r="D24" s="121"/>
      <c r="E24" s="121"/>
      <c r="F24" s="122" t="s">
        <v>163</v>
      </c>
      <c r="G24" s="121"/>
      <c r="H24" s="121"/>
      <c r="I24" s="123"/>
      <c r="J24" s="123"/>
      <c r="K24" s="123"/>
      <c r="L24" s="123"/>
      <c r="M24" s="123"/>
      <c r="N24" s="123"/>
      <c r="O24" s="123"/>
      <c r="P24" s="123"/>
      <c r="Q24" s="124"/>
    </row>
    <row r="25" spans="1:17" ht="20.65" customHeight="1">
      <c r="A25" s="43"/>
      <c r="B25" s="138" t="s">
        <v>141</v>
      </c>
      <c r="C25" s="112"/>
      <c r="D25" s="113"/>
      <c r="E25" s="113"/>
      <c r="F25" s="114" t="s">
        <v>27</v>
      </c>
      <c r="G25" s="113"/>
      <c r="H25" s="113"/>
      <c r="I25" s="115"/>
      <c r="J25" s="115"/>
      <c r="K25" s="115"/>
      <c r="L25" s="115"/>
      <c r="M25" s="115"/>
      <c r="N25" s="115"/>
      <c r="O25" s="115"/>
      <c r="P25" s="115"/>
      <c r="Q25" s="116"/>
    </row>
  </sheetData>
  <sheetProtection algorithmName="SHA-512" hashValue="48EpvDsZW/XU5BFdhIeXNvolbdJgERaJM+UXTwDZuBvf4RFw6q8Sr9g8EhxC95C+8oZsGNPaop7WrhC3hP+R6A==" saltValue="XOp4RhQHzL/6gpYy3i/YFQ==" spinCount="100000" sheet="1" formatCells="0"/>
  <mergeCells count="4">
    <mergeCell ref="B9:M15"/>
    <mergeCell ref="J6:M6"/>
    <mergeCell ref="F1:J5"/>
    <mergeCell ref="A1:A2"/>
  </mergeCells>
  <hyperlinks>
    <hyperlink ref="B18" location="'القسم 1. معلومات المنشأة'!A1" display="القسم 1. معلومات عن المنشأة" xr:uid="{00000000-0004-0000-0000-000000000000}"/>
    <hyperlink ref="B19" location="'القسم2.تقييم نسبةالمحتوى المحلي'!A1" display="القسم 2. تقييم نسبة المحتوى المحلي" xr:uid="{00000000-0004-0000-0000-000001000000}"/>
    <hyperlink ref="B20" location="'القسم 3. القوى العاملة'!A1" display="القسم 3. القوى العاملة" xr:uid="{00000000-0004-0000-0000-000002000000}"/>
    <hyperlink ref="B21" location="'القسم 4. السلع والخدمات'!A1" display="القسم 4. السلع والخدمات" xr:uid="{00000000-0004-0000-0000-000003000000}"/>
    <hyperlink ref="B22" location="'القسم 5. تطوير القدرات'!A1" display="القسم 5. تطوير القدرات" xr:uid="{00000000-0004-0000-0000-000004000000}"/>
    <hyperlink ref="B25" location="'الملحق ب'!A1" display="الملحق ب" xr:uid="{00000000-0004-0000-0000-000005000000}"/>
    <hyperlink ref="B23" location="'القسم 6. الإهلاك والإطفاء'!A1" display="القسم 6. الإهلاك والإطفاء" xr:uid="{00000000-0004-0000-0000-000006000000}"/>
    <hyperlink ref="B24" location="'الملحق أ'!A1" display="الملحق أ" xr:uid="{00000000-0004-0000-0000-000007000000}"/>
  </hyperlinks>
  <printOptions horizontalCentered="1"/>
  <pageMargins left="0.11811023622047245" right="0.11811023622047245" top="0.74803149606299213" bottom="0.74803149606299213" header="0.31496062992125984" footer="0.31496062992125984"/>
  <pageSetup paperSize="9" scale="55" orientation="landscape" r:id="rId1"/>
  <headerFooter>
    <evenHeader>&amp;C&amp;"Times New Roman,Regular"&amp;12&amp;KFFCC00Confidential - مقيّد</evenHeader>
    <firstHeader>&amp;C&amp;"Times New Roman,Regular"&amp;12&amp;KFFCC00Confidential - مقيّد</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E49"/>
  <sheetViews>
    <sheetView showGridLines="0" rightToLeft="1" tabSelected="1" topLeftCell="B1" zoomScale="80" zoomScaleNormal="80" workbookViewId="0">
      <selection activeCell="B35" sqref="B35"/>
    </sheetView>
  </sheetViews>
  <sheetFormatPr defaultColWidth="8.75" defaultRowHeight="14.25"/>
  <cols>
    <col min="1" max="1" width="4.375" style="1" customWidth="1"/>
    <col min="2" max="2" width="52.75" style="1" customWidth="1"/>
    <col min="3" max="3" width="27" style="4" customWidth="1"/>
    <col min="4" max="4" width="85.75" style="1" customWidth="1"/>
    <col min="5" max="5" width="50.375" style="1" customWidth="1"/>
    <col min="6" max="6" width="37.375" style="1" customWidth="1"/>
    <col min="7" max="10" width="11" style="1" customWidth="1"/>
    <col min="11" max="16384" width="8.75" style="1"/>
  </cols>
  <sheetData>
    <row r="1" spans="2:5" ht="18">
      <c r="B1" s="21" t="s">
        <v>78</v>
      </c>
      <c r="C1" s="21"/>
      <c r="D1" s="39"/>
    </row>
    <row r="2" spans="2:5" ht="20.65" customHeight="1">
      <c r="B2" s="203" t="s">
        <v>8</v>
      </c>
      <c r="C2" s="204"/>
      <c r="D2" s="205"/>
      <c r="E2" s="18"/>
    </row>
    <row r="3" spans="2:5" ht="18" customHeight="1">
      <c r="B3" s="44" t="s">
        <v>29</v>
      </c>
      <c r="C3" s="199"/>
      <c r="D3" s="200"/>
      <c r="E3" s="18"/>
    </row>
    <row r="4" spans="2:5">
      <c r="B4" s="44" t="s">
        <v>28</v>
      </c>
      <c r="C4" s="199"/>
      <c r="D4" s="200"/>
      <c r="E4" s="18"/>
    </row>
    <row r="5" spans="2:5">
      <c r="B5" s="45" t="s">
        <v>75</v>
      </c>
      <c r="C5" s="211"/>
      <c r="D5" s="200"/>
      <c r="E5" s="18"/>
    </row>
    <row r="6" spans="2:5">
      <c r="B6" s="44" t="s">
        <v>76</v>
      </c>
      <c r="C6" s="211"/>
      <c r="D6" s="200"/>
      <c r="E6" s="18"/>
    </row>
    <row r="7" spans="2:5" ht="14.65" customHeight="1">
      <c r="B7" s="8"/>
      <c r="C7" s="8"/>
      <c r="D7" s="8"/>
      <c r="E7" s="18"/>
    </row>
    <row r="8" spans="2:5" ht="20.65" customHeight="1">
      <c r="B8" s="203" t="s">
        <v>37</v>
      </c>
      <c r="C8" s="204"/>
      <c r="D8" s="205"/>
      <c r="E8" s="18"/>
    </row>
    <row r="9" spans="2:5">
      <c r="B9" s="46" t="s">
        <v>88</v>
      </c>
      <c r="C9" s="199" t="s">
        <v>307</v>
      </c>
      <c r="D9" s="200"/>
      <c r="E9" s="18"/>
    </row>
    <row r="10" spans="2:5">
      <c r="B10" s="46" t="s">
        <v>38</v>
      </c>
      <c r="C10" s="199" t="s">
        <v>309</v>
      </c>
      <c r="D10" s="200"/>
      <c r="E10" s="18"/>
    </row>
    <row r="11" spans="2:5">
      <c r="B11" s="46" t="s">
        <v>164</v>
      </c>
      <c r="C11" s="211" t="s">
        <v>308</v>
      </c>
      <c r="D11" s="200"/>
      <c r="E11" s="18"/>
    </row>
    <row r="12" spans="2:5">
      <c r="B12" s="46" t="s">
        <v>165</v>
      </c>
      <c r="C12" s="199">
        <v>2053113620</v>
      </c>
      <c r="D12" s="200"/>
      <c r="E12" s="18"/>
    </row>
    <row r="13" spans="2:5" ht="14.65" customHeight="1">
      <c r="B13" s="8"/>
      <c r="C13" s="8"/>
      <c r="D13" s="8"/>
      <c r="E13" s="18"/>
    </row>
    <row r="14" spans="2:5" ht="20.65" customHeight="1">
      <c r="B14" s="203" t="s">
        <v>11</v>
      </c>
      <c r="C14" s="204"/>
      <c r="D14" s="205"/>
      <c r="E14" s="18"/>
    </row>
    <row r="15" spans="2:5">
      <c r="B15" s="46" t="s">
        <v>12</v>
      </c>
      <c r="C15" s="199" t="s">
        <v>310</v>
      </c>
      <c r="D15" s="200"/>
      <c r="E15" s="18"/>
    </row>
    <row r="16" spans="2:5">
      <c r="B16" s="46" t="s">
        <v>13</v>
      </c>
      <c r="C16" s="199" t="s">
        <v>311</v>
      </c>
      <c r="D16" s="200"/>
      <c r="E16" s="18"/>
    </row>
    <row r="17" spans="2:5">
      <c r="B17" s="46" t="s">
        <v>14</v>
      </c>
      <c r="C17" s="199">
        <v>138566666</v>
      </c>
      <c r="D17" s="200"/>
      <c r="E17" s="18"/>
    </row>
    <row r="18" spans="2:5">
      <c r="B18" s="46" t="s">
        <v>15</v>
      </c>
      <c r="C18" s="199">
        <v>539291107</v>
      </c>
      <c r="D18" s="200"/>
      <c r="E18" s="18"/>
    </row>
    <row r="19" spans="2:5" ht="14.65" customHeight="1">
      <c r="B19" s="8"/>
      <c r="C19" s="8">
        <f>IFERROR(IF(('القسم 1. معلومات المنشأة'!C28/('القسم 1. معلومات المنشأة'!C29*0.3)*0.1)&gt;=10%,"10%",('القسم 5. تطوير القدرات'!#REF!/('القسم 5. تطوير القدرات'!#REF!*0.3)*0.1)),0)</f>
        <v>0</v>
      </c>
      <c r="D19" s="8"/>
      <c r="E19" s="18"/>
    </row>
    <row r="20" spans="2:5" ht="20.65" customHeight="1">
      <c r="B20" s="203" t="s">
        <v>39</v>
      </c>
      <c r="C20" s="204"/>
      <c r="D20" s="205"/>
      <c r="E20" s="18"/>
    </row>
    <row r="21" spans="2:5" ht="25.5">
      <c r="B21" s="47" t="s">
        <v>40</v>
      </c>
      <c r="C21" s="201" t="s">
        <v>312</v>
      </c>
      <c r="D21" s="202"/>
      <c r="E21" s="18"/>
    </row>
    <row r="22" spans="2:5" ht="14.65" customHeight="1">
      <c r="B22" s="8"/>
      <c r="C22" s="8"/>
      <c r="D22" s="8"/>
      <c r="E22" s="18"/>
    </row>
    <row r="23" spans="2:5" ht="20.65" customHeight="1">
      <c r="B23" s="203" t="s">
        <v>79</v>
      </c>
      <c r="C23" s="204"/>
      <c r="D23" s="205"/>
      <c r="E23" s="18"/>
    </row>
    <row r="24" spans="2:5" ht="27">
      <c r="B24" s="47" t="s">
        <v>166</v>
      </c>
      <c r="C24" s="201" t="s">
        <v>295</v>
      </c>
      <c r="D24" s="202"/>
      <c r="E24" s="18"/>
    </row>
    <row r="25" spans="2:5" s="158" customFormat="1">
      <c r="B25" s="159"/>
      <c r="C25" s="157"/>
      <c r="D25" s="157"/>
      <c r="E25" s="160"/>
    </row>
    <row r="26" spans="2:5" s="158" customFormat="1" ht="18.75">
      <c r="B26" s="206" t="s">
        <v>261</v>
      </c>
      <c r="C26" s="206"/>
      <c r="D26" s="206"/>
      <c r="E26" s="160"/>
    </row>
    <row r="27" spans="2:5" s="158" customFormat="1">
      <c r="B27" s="207" t="s">
        <v>171</v>
      </c>
      <c r="C27" s="208"/>
      <c r="D27" s="208"/>
      <c r="E27" s="160"/>
    </row>
    <row r="28" spans="2:5" s="158" customFormat="1">
      <c r="B28" s="46" t="s">
        <v>172</v>
      </c>
      <c r="C28" s="209"/>
      <c r="D28" s="210"/>
      <c r="E28" s="160"/>
    </row>
    <row r="29" spans="2:5" s="158" customFormat="1">
      <c r="B29" s="46" t="s">
        <v>173</v>
      </c>
      <c r="C29" s="209"/>
      <c r="D29" s="210"/>
      <c r="E29" s="160"/>
    </row>
    <row r="30" spans="2:5" s="158" customFormat="1">
      <c r="B30" s="159"/>
      <c r="C30" s="157"/>
      <c r="D30" s="157"/>
      <c r="E30" s="160"/>
    </row>
    <row r="31" spans="2:5" s="4" customFormat="1" ht="20.65" customHeight="1">
      <c r="B31" s="196" t="s">
        <v>262</v>
      </c>
      <c r="C31" s="197"/>
      <c r="D31" s="198"/>
      <c r="E31" s="18"/>
    </row>
    <row r="32" spans="2:5" s="4" customFormat="1" ht="20.65" customHeight="1">
      <c r="B32" s="196" t="s">
        <v>167</v>
      </c>
      <c r="C32" s="197"/>
      <c r="D32" s="198"/>
      <c r="E32" s="18"/>
    </row>
    <row r="33" spans="1:5" s="4" customFormat="1" ht="20.65" customHeight="1">
      <c r="B33" s="139" t="s">
        <v>88</v>
      </c>
      <c r="C33" s="139" t="s">
        <v>168</v>
      </c>
      <c r="D33" s="140" t="s">
        <v>169</v>
      </c>
      <c r="E33" s="18"/>
    </row>
    <row r="34" spans="1:5" s="4" customFormat="1" ht="20.65" customHeight="1">
      <c r="B34" s="151" t="s">
        <v>294</v>
      </c>
      <c r="C34" s="151"/>
      <c r="D34" s="149"/>
      <c r="E34" s="18"/>
    </row>
    <row r="35" spans="1:5" s="4" customFormat="1" ht="20.65" customHeight="1">
      <c r="B35" s="151"/>
      <c r="C35" s="151"/>
      <c r="D35" s="149"/>
      <c r="E35" s="18"/>
    </row>
    <row r="36" spans="1:5" s="4" customFormat="1" ht="20.65" customHeight="1">
      <c r="B36" s="151"/>
      <c r="C36" s="151"/>
      <c r="D36" s="149"/>
      <c r="E36" s="18"/>
    </row>
    <row r="37" spans="1:5" s="4" customFormat="1" ht="20.65" customHeight="1">
      <c r="B37" s="151"/>
      <c r="C37" s="151"/>
      <c r="D37" s="149"/>
      <c r="E37" s="18"/>
    </row>
    <row r="38" spans="1:5" s="4" customFormat="1" ht="20.65" customHeight="1">
      <c r="B38" s="151"/>
      <c r="C38" s="151"/>
      <c r="D38" s="149"/>
      <c r="E38" s="18"/>
    </row>
    <row r="39" spans="1:5" s="4" customFormat="1" ht="20.65" customHeight="1">
      <c r="B39" s="151"/>
      <c r="C39" s="151"/>
      <c r="D39" s="149"/>
      <c r="E39" s="18"/>
    </row>
    <row r="40" spans="1:5" s="4" customFormat="1" ht="20.65" customHeight="1">
      <c r="B40" s="151"/>
      <c r="C40" s="151"/>
      <c r="D40" s="149"/>
      <c r="E40" s="18"/>
    </row>
    <row r="41" spans="1:5" s="4" customFormat="1" ht="20.65" customHeight="1">
      <c r="B41" s="151"/>
      <c r="C41" s="151"/>
      <c r="D41" s="149"/>
      <c r="E41" s="18"/>
    </row>
    <row r="42" spans="1:5" s="4" customFormat="1" ht="22.15" customHeight="1">
      <c r="B42" s="151"/>
      <c r="C42" s="151"/>
      <c r="D42" s="149"/>
      <c r="E42" s="18"/>
    </row>
    <row r="43" spans="1:5" s="4" customFormat="1" ht="18" customHeight="1">
      <c r="B43" s="8"/>
      <c r="C43" s="8"/>
      <c r="D43" s="8"/>
      <c r="E43" s="18"/>
    </row>
    <row r="44" spans="1:5" s="4" customFormat="1" ht="18" customHeight="1">
      <c r="B44" s="8"/>
      <c r="C44" s="8"/>
      <c r="D44" s="8"/>
      <c r="E44" s="18"/>
    </row>
    <row r="45" spans="1:5">
      <c r="A45" s="2"/>
      <c r="B45" s="48" t="s">
        <v>170</v>
      </c>
      <c r="C45" s="48"/>
      <c r="D45" s="8"/>
      <c r="E45" s="18"/>
    </row>
    <row r="46" spans="1:5">
      <c r="A46" s="2"/>
      <c r="B46" s="48" t="s">
        <v>283</v>
      </c>
      <c r="C46" s="48"/>
      <c r="D46" s="8"/>
      <c r="E46" s="18"/>
    </row>
    <row r="47" spans="1:5">
      <c r="A47" s="2"/>
      <c r="B47" s="48" t="s">
        <v>263</v>
      </c>
      <c r="C47" s="48"/>
      <c r="D47" s="8"/>
      <c r="E47" s="18"/>
    </row>
    <row r="48" spans="1:5">
      <c r="A48" s="2"/>
      <c r="B48" s="5"/>
      <c r="C48" s="5"/>
    </row>
    <row r="49" spans="1:1">
      <c r="A49" s="2"/>
    </row>
  </sheetData>
  <sheetProtection algorithmName="SHA-512" hashValue="Tbs7ZYhFUCtReoKJ5XdF4+f37dZJISOHCbMA3mUJ+ulmJ3acEJ00xdlMPaKthgjUo8MHVn3pkWsY8REnQItxaw==" saltValue="TxsgBMdi1AV+tJJpa223kw==" spinCount="100000" sheet="1" objects="1" scenarios="1"/>
  <mergeCells count="25">
    <mergeCell ref="C15:D15"/>
    <mergeCell ref="B2:D2"/>
    <mergeCell ref="C3:D3"/>
    <mergeCell ref="C4:D4"/>
    <mergeCell ref="C5:D5"/>
    <mergeCell ref="C6:D6"/>
    <mergeCell ref="B8:D8"/>
    <mergeCell ref="C9:D9"/>
    <mergeCell ref="C10:D10"/>
    <mergeCell ref="C11:D11"/>
    <mergeCell ref="C12:D12"/>
    <mergeCell ref="B14:D14"/>
    <mergeCell ref="B32:D32"/>
    <mergeCell ref="B31:D31"/>
    <mergeCell ref="C16:D16"/>
    <mergeCell ref="C17:D17"/>
    <mergeCell ref="C18:D18"/>
    <mergeCell ref="C21:D21"/>
    <mergeCell ref="B20:D20"/>
    <mergeCell ref="B23:D23"/>
    <mergeCell ref="B26:D26"/>
    <mergeCell ref="B27:D27"/>
    <mergeCell ref="C28:D28"/>
    <mergeCell ref="C29:D29"/>
    <mergeCell ref="C24:D24"/>
  </mergeCells>
  <printOptions horizontalCentered="1" verticalCentered="1"/>
  <pageMargins left="0.70866141732283472" right="0.70866141732283472" top="0.74803149606299213" bottom="0.74803149606299213" header="0.31496062992125984" footer="0.31496062992125984"/>
  <pageSetup paperSize="9" scale="60" orientation="landscape" r:id="rId1"/>
  <headerFooter>
    <oddHeader>&amp;C
&amp;G</oddHead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C23"/>
  <sheetViews>
    <sheetView showGridLines="0" rightToLeft="1" zoomScaleNormal="100" workbookViewId="0">
      <selection activeCell="B28" sqref="B28"/>
    </sheetView>
  </sheetViews>
  <sheetFormatPr defaultColWidth="8.75" defaultRowHeight="14.25"/>
  <cols>
    <col min="1" max="1" width="4.375" style="1" customWidth="1"/>
    <col min="2" max="2" width="68" style="1" customWidth="1"/>
    <col min="3" max="3" width="43.25" style="1" customWidth="1"/>
    <col min="4" max="4" width="19.75" style="1" customWidth="1"/>
    <col min="5" max="10" width="16.25" style="1" customWidth="1"/>
    <col min="11" max="16384" width="8.75" style="1"/>
  </cols>
  <sheetData>
    <row r="1" spans="2:3" ht="18">
      <c r="B1" s="21" t="s">
        <v>80</v>
      </c>
    </row>
    <row r="2" spans="2:3" s="4" customFormat="1" ht="15.75">
      <c r="B2" s="213" t="s">
        <v>87</v>
      </c>
      <c r="C2" s="213"/>
    </row>
    <row r="3" spans="2:3" s="4" customFormat="1">
      <c r="B3" s="46" t="s">
        <v>88</v>
      </c>
      <c r="C3" s="150" t="str">
        <f>IF('القسم 1. معلومات المنشأة'!$C$9="","",'القسم 1. معلومات المنشأة'!$C$9)</f>
        <v>مصنع جودة الخليج للخزانات</v>
      </c>
    </row>
    <row r="4" spans="2:3" s="4" customFormat="1">
      <c r="B4" s="46" t="s">
        <v>28</v>
      </c>
      <c r="C4" s="150" t="str">
        <f>IF('القسم 1. معلومات المنشأة'!$C$4="","",'القسم 1. معلومات المنشأة'!$C$4)</f>
        <v/>
      </c>
    </row>
    <row r="5" spans="2:3" s="4" customFormat="1">
      <c r="B5" s="46" t="s">
        <v>9</v>
      </c>
      <c r="C5" s="55" t="str">
        <f>IF('القسم 1. معلومات المنشأة'!$C$5="","",'القسم 1. معلومات المنشأة'!$C$5)</f>
        <v/>
      </c>
    </row>
    <row r="6" spans="2:3" s="4" customFormat="1">
      <c r="B6" s="46" t="s">
        <v>10</v>
      </c>
      <c r="C6" s="55" t="str">
        <f>IF('القسم 1. معلومات المنشأة'!$C$6="","",'القسم 1. معلومات المنشأة'!$C$6)</f>
        <v/>
      </c>
    </row>
    <row r="7" spans="2:3" ht="14.65" customHeight="1">
      <c r="B7" s="18"/>
      <c r="C7" s="18"/>
    </row>
    <row r="8" spans="2:3" ht="19.350000000000001" customHeight="1">
      <c r="B8" s="212" t="s">
        <v>135</v>
      </c>
      <c r="C8" s="212"/>
    </row>
    <row r="9" spans="2:3" ht="33" customHeight="1">
      <c r="B9" s="46" t="s">
        <v>16</v>
      </c>
      <c r="C9" s="44" t="s">
        <v>21</v>
      </c>
    </row>
    <row r="10" spans="2:3" ht="21.75" customHeight="1">
      <c r="B10" s="49" t="s">
        <v>264</v>
      </c>
      <c r="C10" s="175">
        <f>'القسم 6. الإهلاك والإطفاء'!G25</f>
        <v>0</v>
      </c>
    </row>
    <row r="11" spans="2:3">
      <c r="B11" s="49" t="s">
        <v>265</v>
      </c>
      <c r="C11" s="175">
        <f>'القسم 3. القوى العاملة'!E12</f>
        <v>849006.15</v>
      </c>
    </row>
    <row r="12" spans="2:3">
      <c r="B12" s="49" t="s">
        <v>266</v>
      </c>
      <c r="C12" s="175">
        <f>'القسم 4. السلع والخدمات'!C10</f>
        <v>1619148.0910050613</v>
      </c>
    </row>
    <row r="13" spans="2:3">
      <c r="B13" s="50" t="s">
        <v>267</v>
      </c>
      <c r="C13" s="175">
        <f>'القسم 5. تطوير القدرات'!C9</f>
        <v>0</v>
      </c>
    </row>
    <row r="14" spans="2:3">
      <c r="B14" s="50" t="s">
        <v>268</v>
      </c>
      <c r="C14" s="175">
        <f>'القسم 5. تطوير القدرات'!C12</f>
        <v>0</v>
      </c>
    </row>
    <row r="15" spans="2:3" ht="15" thickBot="1">
      <c r="B15" s="51" t="s">
        <v>269</v>
      </c>
      <c r="C15" s="176">
        <f>'القسم 5. تطوير القدرات'!C15</f>
        <v>0</v>
      </c>
    </row>
    <row r="16" spans="2:3">
      <c r="B16" s="52" t="s">
        <v>17</v>
      </c>
      <c r="C16" s="177">
        <f>SUM(C10:C15)</f>
        <v>2468154.2410050612</v>
      </c>
    </row>
    <row r="17" spans="2:3">
      <c r="B17" s="53" t="s">
        <v>136</v>
      </c>
      <c r="C17" s="178">
        <f>'القسم 3. القوى العاملة'!E10+'القسم 4. السلع والخدمات'!C9+'القسم 5. تطوير القدرات'!C15+'القسم 5. تطوير القدرات'!C12+'القسم 5. تطوير القدرات'!C9+'القسم 6. الإهلاك والإطفاء'!C9</f>
        <v>8146393</v>
      </c>
    </row>
    <row r="18" spans="2:3" s="4" customFormat="1">
      <c r="B18" s="141" t="s">
        <v>49</v>
      </c>
      <c r="C18" s="179">
        <f>IFERROR(IF(((C16/C17)+'القسم 5. تطوير القدرات'!C17)&gt;1,1,((C16/C17)+'القسم 5. تطوير القدرات'!C17)),0)</f>
        <v>0.30297510088269264</v>
      </c>
    </row>
    <row r="19" spans="2:3" s="4" customFormat="1" ht="15" thickBot="1">
      <c r="B19" s="162" t="s">
        <v>207</v>
      </c>
      <c r="C19" s="180">
        <f>IFERROR(IF(('القسم 1. معلومات المنشأة'!C28/('القسم 1. معلومات المنشأة'!C29*0.3)*0.1)&gt;=10%,"10%",('القسم 1. معلومات المنشأة'!C28/('القسم 1. معلومات المنشأة'!C29*0.3)*0.1)),0)</f>
        <v>0</v>
      </c>
    </row>
    <row r="20" spans="2:3">
      <c r="B20" s="19"/>
      <c r="C20" s="19"/>
    </row>
    <row r="21" spans="2:3">
      <c r="B21" s="54" t="s">
        <v>81</v>
      </c>
      <c r="C21" s="18"/>
    </row>
    <row r="22" spans="2:3">
      <c r="B22" s="54" t="s">
        <v>61</v>
      </c>
      <c r="C22" s="18"/>
    </row>
    <row r="23" spans="2:3" ht="71.650000000000006" customHeight="1">
      <c r="B23" s="214" t="s">
        <v>289</v>
      </c>
      <c r="C23" s="214"/>
    </row>
  </sheetData>
  <sheetProtection algorithmName="SHA-512" hashValue="PrCcbcVNFx+3PzRW8eHs4GWvRo1VlH0AhSFYw/ZJbzC+GsNLGQP/4iyqZbsoaDinrje2jClbE7htlAMzA0sCqQ==" saltValue="bHdt0B6iAEQduWI23GN0Gw==" spinCount="100000" sheet="1" formatCells="0"/>
  <mergeCells count="3">
    <mergeCell ref="B8:C8"/>
    <mergeCell ref="B2:C2"/>
    <mergeCell ref="B23:C23"/>
  </mergeCells>
  <printOptions horizontalCentered="1" verticalCentered="1"/>
  <pageMargins left="0.70866141732283472" right="0.70866141732283472" top="0.74803149606299213" bottom="0.74803149606299213" header="0.31496062992125984" footer="0.31496062992125984"/>
  <pageSetup scale="9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E16"/>
  <sheetViews>
    <sheetView showGridLines="0" rightToLeft="1" zoomScale="85" zoomScaleNormal="85" workbookViewId="0">
      <selection activeCell="C10" sqref="C10:D10"/>
    </sheetView>
  </sheetViews>
  <sheetFormatPr defaultColWidth="8.75" defaultRowHeight="14.25"/>
  <cols>
    <col min="1" max="1" width="4.375" style="39" customWidth="1"/>
    <col min="2" max="2" width="47.375" style="39" customWidth="1"/>
    <col min="3" max="3" width="38.375" style="39" customWidth="1"/>
    <col min="4" max="4" width="40" style="39" customWidth="1"/>
    <col min="5" max="5" width="25.75" style="39" customWidth="1"/>
    <col min="6" max="11" width="12.75" style="39" customWidth="1"/>
    <col min="12" max="16384" width="8.75" style="39"/>
  </cols>
  <sheetData>
    <row r="1" spans="2:5" ht="18">
      <c r="B1" s="21" t="s">
        <v>82</v>
      </c>
    </row>
    <row r="2" spans="2:5" ht="19.350000000000001" customHeight="1">
      <c r="B2" s="213" t="s">
        <v>87</v>
      </c>
      <c r="C2" s="213"/>
      <c r="D2" s="8"/>
      <c r="E2" s="8"/>
    </row>
    <row r="3" spans="2:5" ht="20.25" customHeight="1">
      <c r="B3" s="46" t="s">
        <v>88</v>
      </c>
      <c r="C3" s="150" t="str">
        <f>IF('القسم 1. معلومات المنشأة'!$C$9="","",'القسم 1. معلومات المنشأة'!$C$9)</f>
        <v>مصنع جودة الخليج للخزانات</v>
      </c>
      <c r="D3" s="8"/>
      <c r="E3" s="8"/>
    </row>
    <row r="4" spans="2:5">
      <c r="B4" s="46" t="s">
        <v>28</v>
      </c>
      <c r="C4" s="150" t="str">
        <f>IF('القسم 1. معلومات المنشأة'!$C$4="","",'القسم 1. معلومات المنشأة'!$C$4)</f>
        <v/>
      </c>
      <c r="D4" s="8"/>
      <c r="E4" s="8"/>
    </row>
    <row r="5" spans="2:5">
      <c r="B5" s="46" t="s">
        <v>9</v>
      </c>
      <c r="C5" s="55" t="str">
        <f>IF('القسم 1. معلومات المنشأة'!$C$5="","",'القسم 1. معلومات المنشأة'!$C$5)</f>
        <v/>
      </c>
      <c r="D5" s="8"/>
      <c r="E5" s="8"/>
    </row>
    <row r="6" spans="2:5">
      <c r="B6" s="46" t="s">
        <v>10</v>
      </c>
      <c r="C6" s="55" t="str">
        <f>IF('القسم 1. معلومات المنشأة'!$C$6="","",'القسم 1. معلومات المنشأة'!$C$6)</f>
        <v/>
      </c>
      <c r="D6" s="8"/>
      <c r="E6" s="8"/>
    </row>
    <row r="7" spans="2:5" ht="15" customHeight="1">
      <c r="B7" s="7"/>
      <c r="C7" s="8"/>
      <c r="D7" s="8"/>
      <c r="E7" s="8"/>
    </row>
    <row r="8" spans="2:5" ht="20.65" customHeight="1">
      <c r="B8" s="206" t="s">
        <v>176</v>
      </c>
      <c r="C8" s="215"/>
      <c r="D8" s="215"/>
      <c r="E8" s="215"/>
    </row>
    <row r="9" spans="2:5" ht="29.1" customHeight="1">
      <c r="B9" s="57"/>
      <c r="C9" s="56" t="s">
        <v>189</v>
      </c>
      <c r="D9" s="56" t="s">
        <v>190</v>
      </c>
      <c r="E9" s="56" t="s">
        <v>203</v>
      </c>
    </row>
    <row r="10" spans="2:5">
      <c r="B10" s="152" t="s">
        <v>203</v>
      </c>
      <c r="C10" s="181">
        <v>173240</v>
      </c>
      <c r="D10" s="182">
        <v>1826395</v>
      </c>
      <c r="E10" s="96">
        <f t="shared" ref="E10" si="0">SUM(C10:D10)</f>
        <v>1999635</v>
      </c>
    </row>
    <row r="11" spans="2:5">
      <c r="B11" s="46" t="s">
        <v>18</v>
      </c>
      <c r="C11" s="98">
        <v>1</v>
      </c>
      <c r="D11" s="99">
        <v>0.37</v>
      </c>
      <c r="E11" s="97">
        <f>IFERROR(E12/E10,0)</f>
        <v>0.42458056095237384</v>
      </c>
    </row>
    <row r="12" spans="2:5">
      <c r="B12" s="46" t="s">
        <v>19</v>
      </c>
      <c r="C12" s="96">
        <f>C10*C11</f>
        <v>173240</v>
      </c>
      <c r="D12" s="100">
        <f>D10*D11</f>
        <v>675766.15</v>
      </c>
      <c r="E12" s="96">
        <f>SUM(C12:D12)</f>
        <v>849006.15</v>
      </c>
    </row>
    <row r="13" spans="2:5">
      <c r="B13" s="8"/>
      <c r="C13" s="8"/>
      <c r="D13" s="8"/>
      <c r="E13" s="8"/>
    </row>
    <row r="14" spans="2:5">
      <c r="B14" s="54" t="s">
        <v>191</v>
      </c>
      <c r="C14" s="8"/>
      <c r="D14" s="8"/>
      <c r="E14" s="8"/>
    </row>
    <row r="15" spans="2:5">
      <c r="B15" s="54" t="s">
        <v>192</v>
      </c>
      <c r="C15" s="8"/>
      <c r="D15" s="8"/>
      <c r="E15" s="8"/>
    </row>
    <row r="16" spans="2:5">
      <c r="B16" s="54" t="s">
        <v>63</v>
      </c>
      <c r="C16" s="8"/>
      <c r="D16" s="8"/>
      <c r="E16" s="8"/>
    </row>
  </sheetData>
  <sheetProtection algorithmName="SHA-512" hashValue="CER8RdhHj/b92NbjDIJplbLu4q8m11HGFd4Gsr4YrSpsLTg+yv22Hhj1avIaixo2MCqSjFJtyxrAaWbzqza9tw==" saltValue="EquV1A+bRoxMa/LG8DJLIQ==" spinCount="100000" sheet="1" formatCells="0" formatColumns="0"/>
  <mergeCells count="2">
    <mergeCell ref="B2:C2"/>
    <mergeCell ref="B8:E8"/>
  </mergeCells>
  <printOptions horizontalCentered="1" verticalCentered="1"/>
  <pageMargins left="0.11811023622047245" right="0.11811023622047245" top="0.74803149606299213" bottom="0.74803149606299213" header="0.31496062992125984" footer="0.31496062992125984"/>
  <pageSetup paperSize="9" scale="84"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O68"/>
  <sheetViews>
    <sheetView showGridLines="0" rightToLeft="1" zoomScale="80" zoomScaleNormal="80" zoomScaleSheetLayoutView="30" workbookViewId="0">
      <selection activeCell="D17" sqref="D17"/>
    </sheetView>
  </sheetViews>
  <sheetFormatPr defaultColWidth="8.75" defaultRowHeight="14.25"/>
  <cols>
    <col min="1" max="1" width="4.375" style="39" customWidth="1"/>
    <col min="2" max="2" width="45.25" style="39" customWidth="1"/>
    <col min="3" max="3" width="35.75" style="39" customWidth="1"/>
    <col min="4" max="4" width="38.25" style="39" customWidth="1"/>
    <col min="5" max="6" width="25.25" style="39" customWidth="1"/>
    <col min="7" max="7" width="26.75" style="39" customWidth="1"/>
    <col min="8" max="8" width="18.375" style="39" customWidth="1"/>
    <col min="9" max="9" width="18.75" style="39" customWidth="1"/>
    <col min="10" max="10" width="14.375" style="39" customWidth="1"/>
    <col min="11" max="11" width="29.75" style="39" customWidth="1"/>
    <col min="12" max="12" width="29.25" style="39" customWidth="1"/>
    <col min="13" max="13" width="31.375" style="39" customWidth="1"/>
    <col min="14" max="14" width="15.375" style="39" customWidth="1"/>
    <col min="15" max="15" width="21.25" style="39" customWidth="1"/>
    <col min="16" max="16" width="23.75" style="39" customWidth="1"/>
    <col min="17" max="16384" width="8.75" style="39"/>
  </cols>
  <sheetData>
    <row r="1" spans="1:15" ht="18">
      <c r="B1" s="21" t="s">
        <v>83</v>
      </c>
    </row>
    <row r="2" spans="1:15" ht="19.350000000000001" customHeight="1">
      <c r="B2" s="206" t="s">
        <v>87</v>
      </c>
      <c r="C2" s="206"/>
      <c r="D2" s="8"/>
      <c r="E2" s="8"/>
      <c r="F2" s="8"/>
      <c r="G2" s="8"/>
      <c r="H2" s="8"/>
      <c r="I2" s="8"/>
      <c r="J2" s="8"/>
      <c r="K2" s="8"/>
      <c r="L2" s="8"/>
    </row>
    <row r="3" spans="1:15" ht="24.75" customHeight="1">
      <c r="B3" s="44" t="s">
        <v>88</v>
      </c>
      <c r="C3" s="150" t="str">
        <f>IF('القسم 1. معلومات المنشأة'!$C$9="","",'القسم 1. معلومات المنشأة'!$C$9)</f>
        <v>مصنع جودة الخليج للخزانات</v>
      </c>
      <c r="D3" s="8"/>
      <c r="E3" s="8"/>
      <c r="F3" s="8"/>
      <c r="G3" s="8"/>
      <c r="H3" s="8"/>
      <c r="I3" s="8"/>
      <c r="J3" s="8"/>
      <c r="K3" s="8"/>
      <c r="L3" s="8"/>
    </row>
    <row r="4" spans="1:15">
      <c r="B4" s="44" t="s">
        <v>28</v>
      </c>
      <c r="C4" s="150" t="str">
        <f>IF('القسم 1. معلومات المنشأة'!$C$4="","",'القسم 1. معلومات المنشأة'!$C$4)</f>
        <v/>
      </c>
      <c r="D4" s="8"/>
      <c r="E4" s="8"/>
      <c r="F4" s="8"/>
      <c r="G4" s="8"/>
      <c r="H4" s="8"/>
      <c r="I4" s="8"/>
      <c r="J4" s="8"/>
      <c r="K4" s="8"/>
      <c r="L4" s="8"/>
    </row>
    <row r="5" spans="1:15">
      <c r="B5" s="44" t="s">
        <v>9</v>
      </c>
      <c r="C5" s="55" t="str">
        <f>IF('القسم 1. معلومات المنشأة'!$C$5="","",'القسم 1. معلومات المنشأة'!$C$5)</f>
        <v/>
      </c>
      <c r="D5" s="8"/>
      <c r="E5" s="8"/>
      <c r="F5" s="8"/>
      <c r="G5" s="8"/>
      <c r="H5" s="8"/>
      <c r="I5" s="8"/>
      <c r="J5" s="8"/>
      <c r="K5" s="8"/>
      <c r="L5" s="8"/>
    </row>
    <row r="6" spans="1:15">
      <c r="B6" s="45" t="s">
        <v>10</v>
      </c>
      <c r="C6" s="55" t="str">
        <f>IF('القسم 1. معلومات المنشأة'!$C$6="","",'القسم 1. معلومات المنشأة'!$C$6)</f>
        <v/>
      </c>
      <c r="D6" s="8"/>
      <c r="E6" s="8"/>
      <c r="F6" s="8"/>
      <c r="G6" s="8"/>
      <c r="H6" s="8"/>
      <c r="I6" s="8"/>
      <c r="J6" s="8"/>
      <c r="K6" s="8"/>
      <c r="L6" s="8"/>
    </row>
    <row r="7" spans="1:15" ht="14.65" customHeight="1">
      <c r="B7" s="8"/>
      <c r="C7" s="8"/>
      <c r="D7" s="8"/>
      <c r="E7" s="8"/>
      <c r="F7" s="8"/>
      <c r="G7" s="8"/>
      <c r="H7" s="8"/>
      <c r="I7" s="8"/>
      <c r="J7" s="8"/>
      <c r="K7" s="8"/>
      <c r="L7" s="8"/>
    </row>
    <row r="8" spans="1:15" ht="19.350000000000001" customHeight="1">
      <c r="B8" s="206" t="s">
        <v>272</v>
      </c>
      <c r="C8" s="206"/>
      <c r="D8" s="8"/>
      <c r="E8" s="8"/>
      <c r="F8" s="8"/>
      <c r="G8" s="8"/>
      <c r="H8" s="8"/>
      <c r="I8" s="8"/>
      <c r="J8" s="8"/>
      <c r="K8" s="8"/>
      <c r="L8" s="8"/>
      <c r="N8" s="39" t="s">
        <v>20</v>
      </c>
      <c r="O8" s="39" t="s">
        <v>20</v>
      </c>
    </row>
    <row r="9" spans="1:15" ht="18" customHeight="1">
      <c r="B9" s="44" t="s">
        <v>273</v>
      </c>
      <c r="C9" s="101">
        <f>'الملحق أ'!F25</f>
        <v>6146758</v>
      </c>
      <c r="D9" s="8"/>
      <c r="E9" s="8"/>
      <c r="F9" s="8"/>
      <c r="G9" s="8"/>
      <c r="H9" s="8"/>
      <c r="I9" s="8"/>
      <c r="J9" s="8"/>
      <c r="K9" s="8"/>
      <c r="L9" s="8"/>
    </row>
    <row r="10" spans="1:15" ht="17.649999999999999" customHeight="1">
      <c r="B10" s="44" t="s">
        <v>274</v>
      </c>
      <c r="C10" s="58">
        <f>L57</f>
        <v>1619148.0910050613</v>
      </c>
      <c r="D10" s="8"/>
      <c r="E10" s="8"/>
      <c r="F10" s="8"/>
      <c r="G10" s="8"/>
      <c r="H10" s="8"/>
      <c r="I10" s="8"/>
      <c r="J10" s="8"/>
      <c r="K10" s="8"/>
      <c r="L10" s="8"/>
    </row>
    <row r="11" spans="1:15">
      <c r="B11" s="9"/>
      <c r="C11" s="9"/>
      <c r="D11" s="8"/>
      <c r="E11" s="8"/>
      <c r="F11" s="8"/>
      <c r="G11" s="8"/>
      <c r="H11" s="8"/>
      <c r="I11" s="8"/>
      <c r="J11" s="8"/>
      <c r="K11" s="8"/>
      <c r="L11" s="8"/>
    </row>
    <row r="12" spans="1:15" ht="18.75">
      <c r="B12" s="206" t="s">
        <v>275</v>
      </c>
      <c r="C12" s="206"/>
      <c r="D12" s="206"/>
      <c r="E12" s="206"/>
      <c r="F12" s="206"/>
      <c r="G12" s="206"/>
      <c r="H12" s="206"/>
      <c r="I12" s="206"/>
      <c r="J12" s="206"/>
      <c r="K12" s="206"/>
      <c r="L12" s="206"/>
      <c r="M12" s="66"/>
    </row>
    <row r="13" spans="1:15" ht="27">
      <c r="B13" s="59" t="s">
        <v>277</v>
      </c>
      <c r="C13" s="59" t="s">
        <v>276</v>
      </c>
      <c r="D13" s="59" t="s">
        <v>178</v>
      </c>
      <c r="E13" s="59" t="s">
        <v>248</v>
      </c>
      <c r="F13" s="59" t="s">
        <v>249</v>
      </c>
      <c r="G13" s="59" t="s">
        <v>60</v>
      </c>
      <c r="H13" s="59" t="s">
        <v>177</v>
      </c>
      <c r="I13" s="59" t="s">
        <v>278</v>
      </c>
      <c r="J13" s="59" t="s">
        <v>77</v>
      </c>
      <c r="K13" s="59" t="s">
        <v>279</v>
      </c>
      <c r="L13" s="59" t="s">
        <v>205</v>
      </c>
    </row>
    <row r="14" spans="1:15" s="172" customFormat="1" ht="36" customHeight="1">
      <c r="A14" s="142">
        <v>1</v>
      </c>
      <c r="B14" s="166" t="s">
        <v>298</v>
      </c>
      <c r="C14" s="167">
        <v>2050034056</v>
      </c>
      <c r="D14" s="165" t="s">
        <v>314</v>
      </c>
      <c r="E14" s="167" t="s">
        <v>302</v>
      </c>
      <c r="F14" s="167" t="s">
        <v>297</v>
      </c>
      <c r="G14" s="167" t="s">
        <v>234</v>
      </c>
      <c r="H14" s="168"/>
      <c r="I14" s="169">
        <f>IFERROR(INDEX('الملحق ب'!$C$4:$C$42,MATCH('القسم 4. السلع والخدمات'!G14,'الملحق ب'!$B$4:$B$42,0)),0)</f>
        <v>0.5</v>
      </c>
      <c r="J14" s="169">
        <f>IF(H14&lt;=0,I14,H14)</f>
        <v>0.5</v>
      </c>
      <c r="K14" s="60">
        <v>1855598</v>
      </c>
      <c r="L14" s="170">
        <f>K14*J14</f>
        <v>927799</v>
      </c>
      <c r="M14" s="171" t="str">
        <f>IF(L14&gt;1%*'القسم2.تقييم نسبةالمحتوى المحلي'!$C$17,"يجب التأكد منها","")</f>
        <v>يجب التأكد منها</v>
      </c>
    </row>
    <row r="15" spans="1:15" s="172" customFormat="1" ht="19.5" customHeight="1">
      <c r="A15" s="142">
        <v>2</v>
      </c>
      <c r="B15" s="166" t="s">
        <v>299</v>
      </c>
      <c r="C15" s="167">
        <v>2050094639</v>
      </c>
      <c r="D15" s="165" t="s">
        <v>303</v>
      </c>
      <c r="E15" s="167" t="s">
        <v>302</v>
      </c>
      <c r="F15" s="167" t="s">
        <v>297</v>
      </c>
      <c r="G15" s="167" t="s">
        <v>243</v>
      </c>
      <c r="H15" s="173"/>
      <c r="I15" s="169">
        <f>IFERROR(INDEX('الملحق ب'!$C$4:$C$42,MATCH('القسم 4. السلع والخدمات'!G15,'الملحق ب'!$B$4:$B$42,0)),0)</f>
        <v>0.22</v>
      </c>
      <c r="J15" s="169">
        <f t="shared" ref="J15:J53" si="0">IF(H15&lt;=0,I15,H15)</f>
        <v>0.22</v>
      </c>
      <c r="K15" s="60">
        <v>1350216</v>
      </c>
      <c r="L15" s="170">
        <f t="shared" ref="L15:L53" si="1">K15*J15</f>
        <v>297047.52</v>
      </c>
      <c r="M15" s="171" t="str">
        <f>IF(L15&gt;1%*'القسم2.تقييم نسبةالمحتوى المحلي'!$C$17,"يجب التأكد منها","")</f>
        <v>يجب التأكد منها</v>
      </c>
    </row>
    <row r="16" spans="1:15" s="172" customFormat="1" ht="19.5" customHeight="1">
      <c r="A16" s="142">
        <v>3</v>
      </c>
      <c r="B16" s="166" t="s">
        <v>300</v>
      </c>
      <c r="C16" s="167">
        <v>1010541887</v>
      </c>
      <c r="D16" s="165" t="s">
        <v>304</v>
      </c>
      <c r="E16" s="167" t="s">
        <v>302</v>
      </c>
      <c r="F16" s="167" t="s">
        <v>297</v>
      </c>
      <c r="G16" s="167" t="s">
        <v>245</v>
      </c>
      <c r="H16" s="173"/>
      <c r="I16" s="169">
        <f>IFERROR(INDEX('الملحق ب'!$C$4:$C$42,MATCH('القسم 4. السلع والخدمات'!G16,'الملحق ب'!$B$4:$B$42,0)),0)</f>
        <v>0.05</v>
      </c>
      <c r="J16" s="169">
        <f t="shared" si="0"/>
        <v>0.05</v>
      </c>
      <c r="K16" s="60">
        <v>1055921</v>
      </c>
      <c r="L16" s="170">
        <f t="shared" si="1"/>
        <v>52796.05</v>
      </c>
      <c r="M16" s="171" t="str">
        <f>IF(L16&gt;1%*'القسم2.تقييم نسبةالمحتوى المحلي'!$C$17,"يجب التأكد منها","")</f>
        <v/>
      </c>
    </row>
    <row r="17" spans="1:13" s="172" customFormat="1" ht="19.5" customHeight="1">
      <c r="A17" s="142">
        <v>4</v>
      </c>
      <c r="B17" s="166" t="s">
        <v>313</v>
      </c>
      <c r="C17" s="167" t="s">
        <v>294</v>
      </c>
      <c r="D17" s="165" t="s">
        <v>305</v>
      </c>
      <c r="E17" s="167" t="s">
        <v>296</v>
      </c>
      <c r="F17" s="167" t="s">
        <v>297</v>
      </c>
      <c r="G17" s="167" t="s">
        <v>225</v>
      </c>
      <c r="H17" s="173"/>
      <c r="I17" s="169">
        <f>IFERROR(INDEX('الملحق ب'!$C$4:$C$42,MATCH('القسم 4. السلع والخدمات'!G17,'الملحق ب'!$B$4:$B$42,0)),0)</f>
        <v>0.6</v>
      </c>
      <c r="J17" s="169">
        <f t="shared" si="0"/>
        <v>0.6</v>
      </c>
      <c r="K17" s="60">
        <v>236268</v>
      </c>
      <c r="L17" s="170">
        <f t="shared" si="1"/>
        <v>141760.79999999999</v>
      </c>
      <c r="M17" s="171" t="str">
        <f>IF(L17&gt;1%*'القسم2.تقييم نسبةالمحتوى المحلي'!$C$17,"يجب التأكد منها","")</f>
        <v>يجب التأكد منها</v>
      </c>
    </row>
    <row r="18" spans="1:13" s="172" customFormat="1" ht="60" customHeight="1">
      <c r="A18" s="142">
        <v>5</v>
      </c>
      <c r="B18" s="166" t="s">
        <v>301</v>
      </c>
      <c r="C18" s="167">
        <v>2050087632</v>
      </c>
      <c r="D18" s="165" t="s">
        <v>306</v>
      </c>
      <c r="E18" s="167" t="s">
        <v>302</v>
      </c>
      <c r="F18" s="167" t="s">
        <v>297</v>
      </c>
      <c r="G18" s="167" t="s">
        <v>245</v>
      </c>
      <c r="H18" s="173"/>
      <c r="I18" s="169">
        <f>IFERROR(INDEX('الملحق ب'!$C$4:$C$42,MATCH('القسم 4. السلع والخدمات'!G18,'الملحق ب'!$B$4:$B$42,0)),0)</f>
        <v>0.05</v>
      </c>
      <c r="J18" s="169">
        <f t="shared" si="0"/>
        <v>0.05</v>
      </c>
      <c r="K18" s="60">
        <v>100794</v>
      </c>
      <c r="L18" s="170">
        <f t="shared" si="1"/>
        <v>5039.7000000000007</v>
      </c>
      <c r="M18" s="171" t="str">
        <f>IF(L18&gt;1%*'القسم2.تقييم نسبةالمحتوى المحلي'!$C$17,"يجب التأكد منها","")</f>
        <v/>
      </c>
    </row>
    <row r="19" spans="1:13" ht="19.5" customHeight="1">
      <c r="A19" s="142">
        <v>6</v>
      </c>
      <c r="B19" s="143"/>
      <c r="C19" s="64"/>
      <c r="D19" s="165"/>
      <c r="E19" s="64"/>
      <c r="F19" s="64"/>
      <c r="G19" s="64"/>
      <c r="H19" s="65"/>
      <c r="I19" s="147">
        <f>IFERROR(INDEX('الملحق ب'!$C$4:$C$42,MATCH('القسم 4. السلع والخدمات'!G19,'الملحق ب'!$B$4:$B$42,0)),0)</f>
        <v>0</v>
      </c>
      <c r="J19" s="147">
        <f t="shared" si="0"/>
        <v>0</v>
      </c>
      <c r="K19" s="60">
        <v>0</v>
      </c>
      <c r="L19" s="61">
        <f t="shared" si="1"/>
        <v>0</v>
      </c>
      <c r="M19" s="144" t="str">
        <f>IF(L19&gt;1%*'القسم2.تقييم نسبةالمحتوى المحلي'!$C$17,"يجب التأكد منها","")</f>
        <v/>
      </c>
    </row>
    <row r="20" spans="1:13" ht="19.5" customHeight="1">
      <c r="A20" s="142">
        <v>7</v>
      </c>
      <c r="B20" s="143"/>
      <c r="C20" s="64"/>
      <c r="D20" s="165"/>
      <c r="E20" s="64"/>
      <c r="F20" s="64"/>
      <c r="G20" s="64"/>
      <c r="H20" s="65"/>
      <c r="I20" s="147">
        <f>IFERROR(INDEX('الملحق ب'!$C$4:$C$42,MATCH('القسم 4. السلع والخدمات'!G20,'الملحق ب'!$B$4:$B$42,0)),0)</f>
        <v>0</v>
      </c>
      <c r="J20" s="147">
        <f t="shared" si="0"/>
        <v>0</v>
      </c>
      <c r="K20" s="60">
        <v>0</v>
      </c>
      <c r="L20" s="61">
        <f t="shared" si="1"/>
        <v>0</v>
      </c>
      <c r="M20" s="144" t="str">
        <f>IF(L20&gt;1%*'القسم2.تقييم نسبةالمحتوى المحلي'!$C$17,"يجب التأكد منها","")</f>
        <v/>
      </c>
    </row>
    <row r="21" spans="1:13" ht="19.5" customHeight="1">
      <c r="A21" s="142">
        <v>8</v>
      </c>
      <c r="B21" s="143"/>
      <c r="C21" s="64"/>
      <c r="D21" s="165"/>
      <c r="E21" s="64"/>
      <c r="F21" s="64"/>
      <c r="G21" s="64"/>
      <c r="H21" s="65"/>
      <c r="I21" s="147">
        <f>IFERROR(INDEX('الملحق ب'!$C$4:$C$42,MATCH('القسم 4. السلع والخدمات'!G21,'الملحق ب'!$B$4:$B$42,0)),0)</f>
        <v>0</v>
      </c>
      <c r="J21" s="147">
        <f t="shared" si="0"/>
        <v>0</v>
      </c>
      <c r="K21" s="60">
        <v>0</v>
      </c>
      <c r="L21" s="61">
        <f t="shared" si="1"/>
        <v>0</v>
      </c>
      <c r="M21" s="144" t="str">
        <f>IF(L21&gt;1%*'القسم2.تقييم نسبةالمحتوى المحلي'!$C$17,"يجب التأكد منها","")</f>
        <v/>
      </c>
    </row>
    <row r="22" spans="1:13" ht="19.5" customHeight="1">
      <c r="A22" s="142">
        <v>9</v>
      </c>
      <c r="B22" s="143"/>
      <c r="C22" s="64"/>
      <c r="D22" s="165"/>
      <c r="E22" s="64"/>
      <c r="F22" s="64"/>
      <c r="G22" s="64"/>
      <c r="H22" s="65"/>
      <c r="I22" s="147">
        <f>IFERROR(INDEX('الملحق ب'!$C$4:$C$42,MATCH('القسم 4. السلع والخدمات'!G22,'الملحق ب'!$B$4:$B$42,0)),0)</f>
        <v>0</v>
      </c>
      <c r="J22" s="147">
        <f t="shared" si="0"/>
        <v>0</v>
      </c>
      <c r="K22" s="60">
        <v>0</v>
      </c>
      <c r="L22" s="61">
        <f t="shared" si="1"/>
        <v>0</v>
      </c>
      <c r="M22" s="144" t="str">
        <f>IF(L22&gt;1%*'القسم2.تقييم نسبةالمحتوى المحلي'!$C$17,"يجب التأكد منها","")</f>
        <v/>
      </c>
    </row>
    <row r="23" spans="1:13" ht="19.5" customHeight="1">
      <c r="A23" s="142">
        <v>10</v>
      </c>
      <c r="B23" s="143"/>
      <c r="C23" s="64"/>
      <c r="D23" s="174"/>
      <c r="E23" s="64"/>
      <c r="F23" s="64"/>
      <c r="G23" s="64"/>
      <c r="H23" s="65"/>
      <c r="I23" s="147">
        <f>IFERROR(INDEX('الملحق ب'!$C$4:$C$42,MATCH('القسم 4. السلع والخدمات'!G23,'الملحق ب'!$B$4:$B$42,0)),0)</f>
        <v>0</v>
      </c>
      <c r="J23" s="147">
        <f t="shared" si="0"/>
        <v>0</v>
      </c>
      <c r="K23" s="60">
        <v>0</v>
      </c>
      <c r="L23" s="61">
        <f t="shared" si="1"/>
        <v>0</v>
      </c>
      <c r="M23" s="144" t="str">
        <f>IF(L23&gt;1%*'القسم2.تقييم نسبةالمحتوى المحلي'!$C$17,"يجب التأكد منها","")</f>
        <v/>
      </c>
    </row>
    <row r="24" spans="1:13" ht="19.5" customHeight="1">
      <c r="A24" s="142">
        <v>11</v>
      </c>
      <c r="B24" s="143"/>
      <c r="C24" s="64"/>
      <c r="D24" s="174"/>
      <c r="E24" s="64"/>
      <c r="F24" s="64"/>
      <c r="G24" s="64"/>
      <c r="H24" s="65"/>
      <c r="I24" s="147">
        <f>IFERROR(INDEX('الملحق ب'!$C$4:$C$42,MATCH('القسم 4. السلع والخدمات'!G24,'الملحق ب'!$B$4:$B$42,0)),0)</f>
        <v>0</v>
      </c>
      <c r="J24" s="147">
        <f t="shared" si="0"/>
        <v>0</v>
      </c>
      <c r="K24" s="60">
        <v>0</v>
      </c>
      <c r="L24" s="61">
        <f t="shared" si="1"/>
        <v>0</v>
      </c>
      <c r="M24" s="144" t="str">
        <f>IF(L24&gt;1%*'القسم2.تقييم نسبةالمحتوى المحلي'!$C$17,"يجب التأكد منها","")</f>
        <v/>
      </c>
    </row>
    <row r="25" spans="1:13" ht="19.5" customHeight="1">
      <c r="A25" s="142">
        <v>12</v>
      </c>
      <c r="B25" s="143"/>
      <c r="C25" s="64"/>
      <c r="D25" s="174"/>
      <c r="E25" s="64"/>
      <c r="F25" s="64"/>
      <c r="G25" s="64"/>
      <c r="H25" s="65"/>
      <c r="I25" s="147">
        <f>IFERROR(INDEX('الملحق ب'!$C$4:$C$42,MATCH('القسم 4. السلع والخدمات'!G25,'الملحق ب'!$B$4:$B$42,0)),0)</f>
        <v>0</v>
      </c>
      <c r="J25" s="147">
        <f t="shared" si="0"/>
        <v>0</v>
      </c>
      <c r="K25" s="60">
        <v>0</v>
      </c>
      <c r="L25" s="61">
        <f t="shared" si="1"/>
        <v>0</v>
      </c>
      <c r="M25" s="144" t="str">
        <f>IF(L25&gt;1%*'القسم2.تقييم نسبةالمحتوى المحلي'!$C$17,"يجب التأكد منها","")</f>
        <v/>
      </c>
    </row>
    <row r="26" spans="1:13" ht="19.5" customHeight="1">
      <c r="A26" s="142">
        <v>13</v>
      </c>
      <c r="B26" s="143"/>
      <c r="C26" s="64"/>
      <c r="D26" s="174"/>
      <c r="E26" s="64"/>
      <c r="F26" s="64"/>
      <c r="G26" s="64"/>
      <c r="H26" s="65"/>
      <c r="I26" s="147">
        <f>IFERROR(INDEX('الملحق ب'!$C$4:$C$42,MATCH('القسم 4. السلع والخدمات'!G26,'الملحق ب'!$B$4:$B$42,0)),0)</f>
        <v>0</v>
      </c>
      <c r="J26" s="147">
        <f t="shared" si="0"/>
        <v>0</v>
      </c>
      <c r="K26" s="60">
        <v>0</v>
      </c>
      <c r="L26" s="61">
        <f t="shared" si="1"/>
        <v>0</v>
      </c>
      <c r="M26" s="144" t="str">
        <f>IF(L26&gt;1%*'القسم2.تقييم نسبةالمحتوى المحلي'!$C$17,"يجب التأكد منها","")</f>
        <v/>
      </c>
    </row>
    <row r="27" spans="1:13" ht="19.5" customHeight="1">
      <c r="A27" s="142">
        <v>14</v>
      </c>
      <c r="B27" s="143"/>
      <c r="C27" s="64"/>
      <c r="D27" s="174"/>
      <c r="E27" s="64"/>
      <c r="F27" s="64"/>
      <c r="G27" s="64"/>
      <c r="H27" s="65"/>
      <c r="I27" s="147">
        <f>IFERROR(INDEX('الملحق ب'!$C$4:$C$42,MATCH('القسم 4. السلع والخدمات'!G27,'الملحق ب'!$B$4:$B$42,0)),0)</f>
        <v>0</v>
      </c>
      <c r="J27" s="147">
        <f t="shared" si="0"/>
        <v>0</v>
      </c>
      <c r="K27" s="60">
        <v>0</v>
      </c>
      <c r="L27" s="61">
        <f t="shared" si="1"/>
        <v>0</v>
      </c>
      <c r="M27" s="144" t="str">
        <f>IF(L27&gt;1%*'القسم2.تقييم نسبةالمحتوى المحلي'!$C$17,"يجب التأكد منها","")</f>
        <v/>
      </c>
    </row>
    <row r="28" spans="1:13" ht="19.5" customHeight="1">
      <c r="A28" s="142">
        <v>15</v>
      </c>
      <c r="B28" s="143"/>
      <c r="C28" s="64"/>
      <c r="D28" s="174"/>
      <c r="E28" s="64"/>
      <c r="F28" s="64"/>
      <c r="G28" s="64"/>
      <c r="H28" s="65"/>
      <c r="I28" s="147">
        <f>IFERROR(INDEX('الملحق ب'!$C$4:$C$42,MATCH('القسم 4. السلع والخدمات'!G28,'الملحق ب'!$B$4:$B$42,0)),0)</f>
        <v>0</v>
      </c>
      <c r="J28" s="147">
        <f t="shared" si="0"/>
        <v>0</v>
      </c>
      <c r="K28" s="60">
        <v>0</v>
      </c>
      <c r="L28" s="61">
        <f t="shared" si="1"/>
        <v>0</v>
      </c>
      <c r="M28" s="144" t="str">
        <f>IF(L28&gt;1%*'القسم2.تقييم نسبةالمحتوى المحلي'!$C$17,"يجب التأكد منها","")</f>
        <v/>
      </c>
    </row>
    <row r="29" spans="1:13" ht="19.5" customHeight="1">
      <c r="A29" s="142">
        <v>16</v>
      </c>
      <c r="B29" s="143"/>
      <c r="C29" s="64"/>
      <c r="D29" s="174"/>
      <c r="E29" s="64"/>
      <c r="F29" s="64"/>
      <c r="G29" s="64"/>
      <c r="H29" s="65"/>
      <c r="I29" s="147">
        <f>IFERROR(INDEX('الملحق ب'!$C$4:$C$42,MATCH('القسم 4. السلع والخدمات'!G29,'الملحق ب'!$B$4:$B$42,0)),0)</f>
        <v>0</v>
      </c>
      <c r="J29" s="147">
        <f t="shared" si="0"/>
        <v>0</v>
      </c>
      <c r="K29" s="60">
        <v>0</v>
      </c>
      <c r="L29" s="61">
        <f t="shared" si="1"/>
        <v>0</v>
      </c>
      <c r="M29" s="144" t="str">
        <f>IF(L29&gt;1%*'القسم2.تقييم نسبةالمحتوى المحلي'!$C$17,"يجب التأكد منها","")</f>
        <v/>
      </c>
    </row>
    <row r="30" spans="1:13" ht="19.5" customHeight="1">
      <c r="A30" s="142">
        <v>17</v>
      </c>
      <c r="B30" s="143"/>
      <c r="C30" s="64"/>
      <c r="D30" s="174"/>
      <c r="E30" s="64"/>
      <c r="F30" s="64"/>
      <c r="G30" s="64"/>
      <c r="H30" s="65"/>
      <c r="I30" s="147">
        <f>IFERROR(INDEX('الملحق ب'!$C$4:$C$42,MATCH('القسم 4. السلع والخدمات'!G30,'الملحق ب'!$B$4:$B$42,0)),0)</f>
        <v>0</v>
      </c>
      <c r="J30" s="147">
        <f t="shared" si="0"/>
        <v>0</v>
      </c>
      <c r="K30" s="60">
        <v>0</v>
      </c>
      <c r="L30" s="61">
        <f t="shared" si="1"/>
        <v>0</v>
      </c>
      <c r="M30" s="144" t="str">
        <f>IF(L30&gt;1%*'القسم2.تقييم نسبةالمحتوى المحلي'!$C$17,"يجب التأكد منها","")</f>
        <v/>
      </c>
    </row>
    <row r="31" spans="1:13" ht="19.5" customHeight="1">
      <c r="A31" s="142">
        <v>18</v>
      </c>
      <c r="B31" s="143"/>
      <c r="C31" s="64"/>
      <c r="D31" s="174"/>
      <c r="E31" s="64"/>
      <c r="F31" s="64"/>
      <c r="G31" s="64"/>
      <c r="H31" s="65"/>
      <c r="I31" s="147">
        <f>IFERROR(INDEX('الملحق ب'!$C$4:$C$42,MATCH('القسم 4. السلع والخدمات'!G31,'الملحق ب'!$B$4:$B$42,0)),0)</f>
        <v>0</v>
      </c>
      <c r="J31" s="147">
        <f t="shared" si="0"/>
        <v>0</v>
      </c>
      <c r="K31" s="60">
        <v>0</v>
      </c>
      <c r="L31" s="61">
        <f t="shared" si="1"/>
        <v>0</v>
      </c>
      <c r="M31" s="144" t="str">
        <f>IF(L31&gt;1%*'القسم2.تقييم نسبةالمحتوى المحلي'!$C$17,"يجب التأكد منها","")</f>
        <v/>
      </c>
    </row>
    <row r="32" spans="1:13" ht="19.5" customHeight="1">
      <c r="A32" s="142">
        <v>19</v>
      </c>
      <c r="B32" s="143"/>
      <c r="C32" s="64"/>
      <c r="D32" s="174"/>
      <c r="E32" s="64"/>
      <c r="F32" s="64"/>
      <c r="G32" s="64"/>
      <c r="H32" s="65"/>
      <c r="I32" s="147">
        <f>IFERROR(INDEX('الملحق ب'!$C$4:$C$42,MATCH('القسم 4. السلع والخدمات'!G32,'الملحق ب'!$B$4:$B$42,0)),0)</f>
        <v>0</v>
      </c>
      <c r="J32" s="147">
        <f t="shared" si="0"/>
        <v>0</v>
      </c>
      <c r="K32" s="60">
        <v>0</v>
      </c>
      <c r="L32" s="61">
        <f t="shared" si="1"/>
        <v>0</v>
      </c>
      <c r="M32" s="144" t="str">
        <f>IF(L32&gt;1%*'القسم2.تقييم نسبةالمحتوى المحلي'!$C$17,"يجب التأكد منها","")</f>
        <v/>
      </c>
    </row>
    <row r="33" spans="1:13" ht="19.5" customHeight="1">
      <c r="A33" s="142">
        <v>20</v>
      </c>
      <c r="B33" s="143"/>
      <c r="C33" s="64"/>
      <c r="D33" s="174"/>
      <c r="E33" s="64"/>
      <c r="F33" s="64"/>
      <c r="G33" s="64"/>
      <c r="H33" s="65"/>
      <c r="I33" s="147">
        <f>IFERROR(INDEX('الملحق ب'!$C$4:$C$42,MATCH('القسم 4. السلع والخدمات'!G33,'الملحق ب'!$B$4:$B$42,0)),0)</f>
        <v>0</v>
      </c>
      <c r="J33" s="147">
        <f t="shared" si="0"/>
        <v>0</v>
      </c>
      <c r="K33" s="60">
        <v>0</v>
      </c>
      <c r="L33" s="61">
        <f t="shared" si="1"/>
        <v>0</v>
      </c>
      <c r="M33" s="144" t="str">
        <f>IF(L33&gt;1%*'القسم2.تقييم نسبةالمحتوى المحلي'!$C$17,"يجب التأكد منها","")</f>
        <v/>
      </c>
    </row>
    <row r="34" spans="1:13" ht="19.5" customHeight="1">
      <c r="A34" s="142">
        <v>21</v>
      </c>
      <c r="B34" s="143"/>
      <c r="C34" s="64"/>
      <c r="D34" s="174"/>
      <c r="E34" s="64"/>
      <c r="F34" s="64"/>
      <c r="G34" s="64"/>
      <c r="H34" s="65"/>
      <c r="I34" s="147">
        <f>IFERROR(INDEX('الملحق ب'!$C$4:$C$42,MATCH('القسم 4. السلع والخدمات'!G34,'الملحق ب'!$B$4:$B$42,0)),0)</f>
        <v>0</v>
      </c>
      <c r="J34" s="147">
        <f t="shared" si="0"/>
        <v>0</v>
      </c>
      <c r="K34" s="60">
        <v>0</v>
      </c>
      <c r="L34" s="61">
        <f t="shared" si="1"/>
        <v>0</v>
      </c>
      <c r="M34" s="144" t="str">
        <f>IF(L34&gt;1%*'القسم2.تقييم نسبةالمحتوى المحلي'!$C$17,"يجب التأكد منها","")</f>
        <v/>
      </c>
    </row>
    <row r="35" spans="1:13" ht="19.5" customHeight="1">
      <c r="A35" s="142">
        <v>22</v>
      </c>
      <c r="B35" s="143"/>
      <c r="C35" s="64"/>
      <c r="D35" s="174"/>
      <c r="E35" s="64"/>
      <c r="F35" s="64"/>
      <c r="G35" s="64"/>
      <c r="H35" s="65"/>
      <c r="I35" s="147">
        <f>IFERROR(INDEX('الملحق ب'!$C$4:$C$42,MATCH('القسم 4. السلع والخدمات'!G35,'الملحق ب'!$B$4:$B$42,0)),0)</f>
        <v>0</v>
      </c>
      <c r="J35" s="147">
        <f t="shared" si="0"/>
        <v>0</v>
      </c>
      <c r="K35" s="60">
        <v>0</v>
      </c>
      <c r="L35" s="61">
        <f t="shared" si="1"/>
        <v>0</v>
      </c>
      <c r="M35" s="144" t="str">
        <f>IF(L35&gt;1%*'القسم2.تقييم نسبةالمحتوى المحلي'!$C$17,"يجب التأكد منها","")</f>
        <v/>
      </c>
    </row>
    <row r="36" spans="1:13" ht="19.5" customHeight="1">
      <c r="A36" s="142">
        <v>23</v>
      </c>
      <c r="B36" s="143"/>
      <c r="C36" s="64"/>
      <c r="D36" s="174"/>
      <c r="E36" s="64"/>
      <c r="F36" s="64"/>
      <c r="G36" s="64"/>
      <c r="H36" s="65"/>
      <c r="I36" s="147">
        <f>IFERROR(INDEX('الملحق ب'!$C$4:$C$42,MATCH('القسم 4. السلع والخدمات'!G36,'الملحق ب'!$B$4:$B$42,0)),0)</f>
        <v>0</v>
      </c>
      <c r="J36" s="147">
        <f t="shared" si="0"/>
        <v>0</v>
      </c>
      <c r="K36" s="60">
        <v>0</v>
      </c>
      <c r="L36" s="61">
        <f t="shared" si="1"/>
        <v>0</v>
      </c>
      <c r="M36" s="144" t="str">
        <f>IF(L36&gt;1%*'القسم2.تقييم نسبةالمحتوى المحلي'!$C$17,"يجب التأكد منها","")</f>
        <v/>
      </c>
    </row>
    <row r="37" spans="1:13" ht="19.5" customHeight="1">
      <c r="A37" s="142">
        <v>24</v>
      </c>
      <c r="B37" s="143"/>
      <c r="C37" s="64"/>
      <c r="D37" s="174"/>
      <c r="E37" s="64"/>
      <c r="F37" s="64"/>
      <c r="G37" s="64"/>
      <c r="H37" s="65"/>
      <c r="I37" s="147">
        <f>IFERROR(INDEX('الملحق ب'!$C$4:$C$42,MATCH('القسم 4. السلع والخدمات'!G37,'الملحق ب'!$B$4:$B$42,0)),0)</f>
        <v>0</v>
      </c>
      <c r="J37" s="147">
        <f t="shared" si="0"/>
        <v>0</v>
      </c>
      <c r="K37" s="60">
        <v>0</v>
      </c>
      <c r="L37" s="61">
        <f t="shared" si="1"/>
        <v>0</v>
      </c>
      <c r="M37" s="144" t="str">
        <f>IF(L37&gt;1%*'القسم2.تقييم نسبةالمحتوى المحلي'!$C$17,"يجب التأكد منها","")</f>
        <v/>
      </c>
    </row>
    <row r="38" spans="1:13" ht="19.5" customHeight="1">
      <c r="A38" s="142">
        <v>25</v>
      </c>
      <c r="B38" s="143"/>
      <c r="C38" s="64"/>
      <c r="D38" s="174"/>
      <c r="E38" s="64"/>
      <c r="F38" s="64"/>
      <c r="G38" s="64"/>
      <c r="H38" s="65"/>
      <c r="I38" s="147">
        <f>IFERROR(INDEX('الملحق ب'!$C$4:$C$42,MATCH('القسم 4. السلع والخدمات'!G38,'الملحق ب'!$B$4:$B$42,0)),0)</f>
        <v>0</v>
      </c>
      <c r="J38" s="147">
        <f t="shared" si="0"/>
        <v>0</v>
      </c>
      <c r="K38" s="60">
        <v>0</v>
      </c>
      <c r="L38" s="61">
        <f t="shared" si="1"/>
        <v>0</v>
      </c>
      <c r="M38" s="144" t="str">
        <f>IF(L38&gt;1%*'القسم2.تقييم نسبةالمحتوى المحلي'!$C$17,"يجب التأكد منها","")</f>
        <v/>
      </c>
    </row>
    <row r="39" spans="1:13" ht="19.5" customHeight="1">
      <c r="A39" s="142">
        <v>26</v>
      </c>
      <c r="B39" s="143"/>
      <c r="C39" s="64"/>
      <c r="D39" s="174"/>
      <c r="E39" s="64"/>
      <c r="F39" s="64"/>
      <c r="G39" s="64"/>
      <c r="H39" s="65"/>
      <c r="I39" s="147">
        <f>IFERROR(INDEX('الملحق ب'!$C$4:$C$42,MATCH('القسم 4. السلع والخدمات'!G39,'الملحق ب'!$B$4:$B$42,0)),0)</f>
        <v>0</v>
      </c>
      <c r="J39" s="147">
        <f t="shared" si="0"/>
        <v>0</v>
      </c>
      <c r="K39" s="60">
        <v>0</v>
      </c>
      <c r="L39" s="61">
        <f t="shared" si="1"/>
        <v>0</v>
      </c>
      <c r="M39" s="144" t="str">
        <f>IF(L39&gt;1%*'القسم2.تقييم نسبةالمحتوى المحلي'!$C$17,"يجب التأكد منها","")</f>
        <v/>
      </c>
    </row>
    <row r="40" spans="1:13" ht="19.5" customHeight="1">
      <c r="A40" s="142">
        <v>27</v>
      </c>
      <c r="B40" s="143"/>
      <c r="C40" s="64"/>
      <c r="D40" s="174"/>
      <c r="E40" s="64"/>
      <c r="F40" s="64"/>
      <c r="G40" s="64"/>
      <c r="H40" s="65"/>
      <c r="I40" s="147">
        <f>IFERROR(INDEX('الملحق ب'!$C$4:$C$42,MATCH('القسم 4. السلع والخدمات'!G40,'الملحق ب'!$B$4:$B$42,0)),0)</f>
        <v>0</v>
      </c>
      <c r="J40" s="147">
        <f t="shared" si="0"/>
        <v>0</v>
      </c>
      <c r="K40" s="60">
        <v>0</v>
      </c>
      <c r="L40" s="61">
        <f t="shared" si="1"/>
        <v>0</v>
      </c>
      <c r="M40" s="144" t="str">
        <f>IF(L40&gt;1%*'القسم2.تقييم نسبةالمحتوى المحلي'!$C$17,"يجب التأكد منها","")</f>
        <v/>
      </c>
    </row>
    <row r="41" spans="1:13" ht="19.5" customHeight="1">
      <c r="A41" s="142">
        <v>28</v>
      </c>
      <c r="B41" s="143"/>
      <c r="C41" s="64"/>
      <c r="D41" s="174"/>
      <c r="E41" s="64"/>
      <c r="F41" s="64"/>
      <c r="G41" s="64"/>
      <c r="H41" s="65"/>
      <c r="I41" s="147">
        <f>IFERROR(INDEX('الملحق ب'!$C$4:$C$42,MATCH('القسم 4. السلع والخدمات'!G41,'الملحق ب'!$B$4:$B$42,0)),0)</f>
        <v>0</v>
      </c>
      <c r="J41" s="147">
        <f t="shared" si="0"/>
        <v>0</v>
      </c>
      <c r="K41" s="60">
        <v>0</v>
      </c>
      <c r="L41" s="61">
        <f t="shared" si="1"/>
        <v>0</v>
      </c>
      <c r="M41" s="144" t="str">
        <f>IF(L41&gt;1%*'القسم2.تقييم نسبةالمحتوى المحلي'!$C$17,"يجب التأكد منها","")</f>
        <v/>
      </c>
    </row>
    <row r="42" spans="1:13" ht="19.5" customHeight="1">
      <c r="A42" s="142">
        <v>29</v>
      </c>
      <c r="B42" s="143"/>
      <c r="C42" s="64"/>
      <c r="D42" s="174"/>
      <c r="E42" s="64"/>
      <c r="F42" s="64"/>
      <c r="G42" s="64"/>
      <c r="H42" s="65"/>
      <c r="I42" s="147">
        <f>IFERROR(INDEX('الملحق ب'!$C$4:$C$42,MATCH('القسم 4. السلع والخدمات'!G42,'الملحق ب'!$B$4:$B$42,0)),0)</f>
        <v>0</v>
      </c>
      <c r="J42" s="147">
        <f t="shared" si="0"/>
        <v>0</v>
      </c>
      <c r="K42" s="60">
        <v>0</v>
      </c>
      <c r="L42" s="61">
        <f t="shared" si="1"/>
        <v>0</v>
      </c>
      <c r="M42" s="144" t="str">
        <f>IF(L42&gt;1%*'القسم2.تقييم نسبةالمحتوى المحلي'!$C$17,"يجب التأكد منها","")</f>
        <v/>
      </c>
    </row>
    <row r="43" spans="1:13" ht="19.5" customHeight="1">
      <c r="A43" s="142">
        <v>30</v>
      </c>
      <c r="B43" s="143"/>
      <c r="C43" s="64"/>
      <c r="D43" s="174"/>
      <c r="E43" s="64"/>
      <c r="F43" s="64"/>
      <c r="G43" s="64"/>
      <c r="H43" s="65"/>
      <c r="I43" s="147">
        <f>IFERROR(INDEX('الملحق ب'!$C$4:$C$42,MATCH('القسم 4. السلع والخدمات'!G43,'الملحق ب'!$B$4:$B$42,0)),0)</f>
        <v>0</v>
      </c>
      <c r="J43" s="147">
        <f t="shared" si="0"/>
        <v>0</v>
      </c>
      <c r="K43" s="60">
        <v>0</v>
      </c>
      <c r="L43" s="61">
        <f t="shared" si="1"/>
        <v>0</v>
      </c>
      <c r="M43" s="144" t="str">
        <f>IF(L43&gt;1%*'القسم2.تقييم نسبةالمحتوى المحلي'!$C$17,"يجب التأكد منها","")</f>
        <v/>
      </c>
    </row>
    <row r="44" spans="1:13" ht="19.5" customHeight="1">
      <c r="A44" s="142">
        <v>31</v>
      </c>
      <c r="B44" s="143"/>
      <c r="C44" s="64"/>
      <c r="D44" s="174"/>
      <c r="E44" s="64"/>
      <c r="F44" s="64"/>
      <c r="G44" s="64"/>
      <c r="H44" s="65"/>
      <c r="I44" s="147">
        <f>IFERROR(INDEX('الملحق ب'!$C$4:$C$42,MATCH('القسم 4. السلع والخدمات'!G44,'الملحق ب'!$B$4:$B$42,0)),0)</f>
        <v>0</v>
      </c>
      <c r="J44" s="147">
        <f t="shared" si="0"/>
        <v>0</v>
      </c>
      <c r="K44" s="60">
        <v>0</v>
      </c>
      <c r="L44" s="61">
        <f t="shared" si="1"/>
        <v>0</v>
      </c>
      <c r="M44" s="144" t="str">
        <f>IF(L44&gt;1%*'القسم2.تقييم نسبةالمحتوى المحلي'!$C$17,"يجب التأكد منها","")</f>
        <v/>
      </c>
    </row>
    <row r="45" spans="1:13" ht="19.5" customHeight="1">
      <c r="A45" s="142">
        <v>32</v>
      </c>
      <c r="B45" s="143"/>
      <c r="C45" s="64"/>
      <c r="D45" s="174"/>
      <c r="E45" s="64"/>
      <c r="F45" s="64"/>
      <c r="G45" s="64"/>
      <c r="H45" s="65"/>
      <c r="I45" s="147">
        <f>IFERROR(INDEX('الملحق ب'!$C$4:$C$42,MATCH('القسم 4. السلع والخدمات'!G45,'الملحق ب'!$B$4:$B$42,0)),0)</f>
        <v>0</v>
      </c>
      <c r="J45" s="147">
        <f t="shared" si="0"/>
        <v>0</v>
      </c>
      <c r="K45" s="60">
        <v>0</v>
      </c>
      <c r="L45" s="61">
        <f t="shared" si="1"/>
        <v>0</v>
      </c>
      <c r="M45" s="144" t="str">
        <f>IF(L45&gt;1%*'القسم2.تقييم نسبةالمحتوى المحلي'!$C$17,"يجب التأكد منها","")</f>
        <v/>
      </c>
    </row>
    <row r="46" spans="1:13" ht="19.5" customHeight="1">
      <c r="A46" s="142">
        <v>33</v>
      </c>
      <c r="B46" s="143"/>
      <c r="C46" s="64"/>
      <c r="D46" s="174"/>
      <c r="E46" s="64"/>
      <c r="F46" s="64"/>
      <c r="G46" s="64"/>
      <c r="H46" s="65"/>
      <c r="I46" s="147">
        <f>IFERROR(INDEX('الملحق ب'!$C$4:$C$42,MATCH('القسم 4. السلع والخدمات'!G46,'الملحق ب'!$B$4:$B$42,0)),0)</f>
        <v>0</v>
      </c>
      <c r="J46" s="147">
        <f t="shared" si="0"/>
        <v>0</v>
      </c>
      <c r="K46" s="60">
        <v>0</v>
      </c>
      <c r="L46" s="61">
        <f t="shared" si="1"/>
        <v>0</v>
      </c>
      <c r="M46" s="144" t="str">
        <f>IF(L46&gt;1%*'القسم2.تقييم نسبةالمحتوى المحلي'!$C$17,"يجب التأكد منها","")</f>
        <v/>
      </c>
    </row>
    <row r="47" spans="1:13" ht="19.5" customHeight="1">
      <c r="A47" s="142">
        <v>34</v>
      </c>
      <c r="B47" s="143"/>
      <c r="C47" s="64"/>
      <c r="D47" s="174"/>
      <c r="E47" s="64"/>
      <c r="F47" s="64"/>
      <c r="G47" s="64"/>
      <c r="H47" s="65"/>
      <c r="I47" s="147">
        <f>IFERROR(INDEX('الملحق ب'!$C$4:$C$42,MATCH('القسم 4. السلع والخدمات'!G47,'الملحق ب'!$B$4:$B$42,0)),0)</f>
        <v>0</v>
      </c>
      <c r="J47" s="147">
        <f t="shared" si="0"/>
        <v>0</v>
      </c>
      <c r="K47" s="60">
        <v>0</v>
      </c>
      <c r="L47" s="61">
        <f t="shared" si="1"/>
        <v>0</v>
      </c>
      <c r="M47" s="144" t="str">
        <f>IF(L47&gt;1%*'القسم2.تقييم نسبةالمحتوى المحلي'!$C$17,"يجب التأكد منها","")</f>
        <v/>
      </c>
    </row>
    <row r="48" spans="1:13" ht="19.149999999999999" customHeight="1">
      <c r="A48" s="142">
        <v>35</v>
      </c>
      <c r="B48" s="143"/>
      <c r="C48" s="64"/>
      <c r="D48" s="174"/>
      <c r="E48" s="64"/>
      <c r="F48" s="64"/>
      <c r="G48" s="64"/>
      <c r="H48" s="65"/>
      <c r="I48" s="147">
        <f>IFERROR(INDEX('الملحق ب'!$C$4:$C$42,MATCH('القسم 4. السلع والخدمات'!G48,'الملحق ب'!$B$4:$B$42,0)),0)</f>
        <v>0</v>
      </c>
      <c r="J48" s="147">
        <f t="shared" si="0"/>
        <v>0</v>
      </c>
      <c r="K48" s="60">
        <v>0</v>
      </c>
      <c r="L48" s="61">
        <f t="shared" si="1"/>
        <v>0</v>
      </c>
      <c r="M48" s="144" t="str">
        <f>IF(L48&gt;1%*'القسم2.تقييم نسبةالمحتوى المحلي'!$C$17,"يجب التأكد منها","")</f>
        <v/>
      </c>
    </row>
    <row r="49" spans="1:13" ht="19.5" customHeight="1">
      <c r="A49" s="142">
        <v>36</v>
      </c>
      <c r="B49" s="143"/>
      <c r="C49" s="64"/>
      <c r="D49" s="174"/>
      <c r="E49" s="64"/>
      <c r="F49" s="64"/>
      <c r="G49" s="64"/>
      <c r="H49" s="65"/>
      <c r="I49" s="147">
        <f>IFERROR(INDEX('الملحق ب'!$C$4:$C$42,MATCH('القسم 4. السلع والخدمات'!G49,'الملحق ب'!$B$4:$B$42,0)),0)</f>
        <v>0</v>
      </c>
      <c r="J49" s="147">
        <f t="shared" si="0"/>
        <v>0</v>
      </c>
      <c r="K49" s="60">
        <v>0</v>
      </c>
      <c r="L49" s="61">
        <f t="shared" si="1"/>
        <v>0</v>
      </c>
      <c r="M49" s="144" t="str">
        <f>IF(L49&gt;1%*'القسم2.تقييم نسبةالمحتوى المحلي'!$C$17,"يجب التأكد منها","")</f>
        <v/>
      </c>
    </row>
    <row r="50" spans="1:13" ht="19.5" customHeight="1">
      <c r="A50" s="142">
        <v>37</v>
      </c>
      <c r="B50" s="143"/>
      <c r="C50" s="64"/>
      <c r="D50" s="174"/>
      <c r="E50" s="64"/>
      <c r="F50" s="64"/>
      <c r="G50" s="64"/>
      <c r="H50" s="65"/>
      <c r="I50" s="147">
        <f>IFERROR(INDEX('الملحق ب'!$C$4:$C$42,MATCH('القسم 4. السلع والخدمات'!G50,'الملحق ب'!$B$4:$B$42,0)),0)</f>
        <v>0</v>
      </c>
      <c r="J50" s="147">
        <f t="shared" si="0"/>
        <v>0</v>
      </c>
      <c r="K50" s="60">
        <v>0</v>
      </c>
      <c r="L50" s="61">
        <f t="shared" si="1"/>
        <v>0</v>
      </c>
      <c r="M50" s="144" t="str">
        <f>IF(L50&gt;1%*'القسم2.تقييم نسبةالمحتوى المحلي'!$C$17,"يجب التأكد منها","")</f>
        <v/>
      </c>
    </row>
    <row r="51" spans="1:13" ht="19.5" customHeight="1">
      <c r="A51" s="142">
        <v>38</v>
      </c>
      <c r="B51" s="143"/>
      <c r="C51" s="64"/>
      <c r="D51" s="174"/>
      <c r="E51" s="64"/>
      <c r="F51" s="64"/>
      <c r="G51" s="64"/>
      <c r="H51" s="65"/>
      <c r="I51" s="147">
        <f>IFERROR(INDEX('الملحق ب'!$C$4:$C$42,MATCH('القسم 4. السلع والخدمات'!G51,'الملحق ب'!$B$4:$B$42,0)),0)</f>
        <v>0</v>
      </c>
      <c r="J51" s="147">
        <f t="shared" si="0"/>
        <v>0</v>
      </c>
      <c r="K51" s="60">
        <v>0</v>
      </c>
      <c r="L51" s="61">
        <f t="shared" si="1"/>
        <v>0</v>
      </c>
      <c r="M51" s="144" t="str">
        <f>IF(L51&gt;1%*'القسم2.تقييم نسبةالمحتوى المحلي'!$C$17,"يجب التأكد منها","")</f>
        <v/>
      </c>
    </row>
    <row r="52" spans="1:13" ht="19.5" customHeight="1">
      <c r="A52" s="142">
        <v>39</v>
      </c>
      <c r="B52" s="143"/>
      <c r="C52" s="64"/>
      <c r="D52" s="174"/>
      <c r="E52" s="64"/>
      <c r="F52" s="64"/>
      <c r="G52" s="64"/>
      <c r="H52" s="65"/>
      <c r="I52" s="147">
        <f>IFERROR(INDEX('الملحق ب'!$C$4:$C$42,MATCH('القسم 4. السلع والخدمات'!G52,'الملحق ب'!$B$4:$B$42,0)),0)</f>
        <v>0</v>
      </c>
      <c r="J52" s="147">
        <f t="shared" si="0"/>
        <v>0</v>
      </c>
      <c r="K52" s="60">
        <v>0</v>
      </c>
      <c r="L52" s="61">
        <f t="shared" si="1"/>
        <v>0</v>
      </c>
      <c r="M52" s="144" t="str">
        <f>IF(L52&gt;1%*'القسم2.تقييم نسبةالمحتوى المحلي'!$C$17,"يجب التأكد منها","")</f>
        <v/>
      </c>
    </row>
    <row r="53" spans="1:13" ht="19.5" customHeight="1">
      <c r="A53" s="142">
        <v>40</v>
      </c>
      <c r="B53" s="143"/>
      <c r="C53" s="64"/>
      <c r="D53" s="174"/>
      <c r="E53" s="64"/>
      <c r="F53" s="64"/>
      <c r="G53" s="64"/>
      <c r="H53" s="65"/>
      <c r="I53" s="147">
        <f>IFERROR(INDEX('الملحق ب'!$C$4:$C$42,MATCH('القسم 4. السلع والخدمات'!G53,'الملحق ب'!$B$4:$B$42,0)),0)</f>
        <v>0</v>
      </c>
      <c r="J53" s="147">
        <f t="shared" si="0"/>
        <v>0</v>
      </c>
      <c r="K53" s="60">
        <v>0</v>
      </c>
      <c r="L53" s="61">
        <f t="shared" si="1"/>
        <v>0</v>
      </c>
      <c r="M53" s="144" t="str">
        <f>IF(L53&gt;1%*'القسم2.تقييم نسبةالمحتوى المحلي'!$C$17,"يجب التأكد منها","")</f>
        <v/>
      </c>
    </row>
    <row r="54" spans="1:13">
      <c r="A54" s="142"/>
      <c r="B54" s="216" t="s">
        <v>179</v>
      </c>
      <c r="C54" s="217"/>
      <c r="D54" s="217"/>
      <c r="E54" s="217"/>
      <c r="F54" s="217"/>
      <c r="G54" s="217"/>
      <c r="H54" s="217"/>
      <c r="I54" s="218"/>
      <c r="J54" s="147">
        <v>0</v>
      </c>
      <c r="K54" s="60">
        <v>808804</v>
      </c>
      <c r="L54" s="61">
        <f>J54*K54</f>
        <v>0</v>
      </c>
    </row>
    <row r="55" spans="1:13">
      <c r="A55" s="142"/>
      <c r="B55" s="153" t="s">
        <v>271</v>
      </c>
      <c r="C55" s="154"/>
      <c r="D55" s="154"/>
      <c r="E55" s="154"/>
      <c r="F55" s="154"/>
      <c r="G55" s="154"/>
      <c r="H55" s="154"/>
      <c r="I55" s="155"/>
      <c r="J55" s="147">
        <f>IFERROR(SUMPRODUCT($K$14:$K$54,$J$14:$J$54)/SUM($K$14:$K$54),0)</f>
        <v>0.26341497273929793</v>
      </c>
      <c r="K55" s="60">
        <v>0</v>
      </c>
      <c r="L55" s="61">
        <f>J55*K55</f>
        <v>0</v>
      </c>
    </row>
    <row r="56" spans="1:13">
      <c r="A56" s="66"/>
      <c r="B56" s="216" t="s">
        <v>180</v>
      </c>
      <c r="C56" s="217"/>
      <c r="D56" s="217"/>
      <c r="E56" s="217"/>
      <c r="F56" s="217"/>
      <c r="G56" s="217"/>
      <c r="H56" s="217"/>
      <c r="I56" s="218"/>
      <c r="J56" s="148">
        <f>IFERROR(SUMPRODUCT($K$14:$K$54,$J$14:$J$54)/SUM($K$14:$K$54),0)</f>
        <v>0.26341497273929793</v>
      </c>
      <c r="K56" s="62">
        <f>C9-SUM(K14:K55)</f>
        <v>739157</v>
      </c>
      <c r="L56" s="62">
        <f>K56*J56</f>
        <v>194705.02100506125</v>
      </c>
    </row>
    <row r="57" spans="1:13">
      <c r="A57" s="66"/>
      <c r="B57" s="216" t="s">
        <v>22</v>
      </c>
      <c r="C57" s="217"/>
      <c r="D57" s="217"/>
      <c r="E57" s="217"/>
      <c r="F57" s="217"/>
      <c r="G57" s="217"/>
      <c r="H57" s="217"/>
      <c r="I57" s="217"/>
      <c r="J57" s="218"/>
      <c r="K57" s="62">
        <f>SUM(K14:K56)</f>
        <v>6146758</v>
      </c>
      <c r="L57" s="62">
        <f>SUM(L14:L56)</f>
        <v>1619148.0910050613</v>
      </c>
    </row>
    <row r="58" spans="1:13" ht="14.65" customHeight="1">
      <c r="B58" s="8"/>
      <c r="C58" s="8"/>
      <c r="D58" s="8"/>
      <c r="E58" s="8"/>
      <c r="F58" s="8"/>
      <c r="G58" s="8"/>
      <c r="H58" s="8"/>
      <c r="I58" s="8"/>
      <c r="J58" s="8"/>
      <c r="K58" s="8"/>
      <c r="L58" s="8"/>
    </row>
    <row r="59" spans="1:13">
      <c r="B59" s="54" t="s">
        <v>281</v>
      </c>
      <c r="C59" s="8"/>
      <c r="D59" s="8"/>
      <c r="E59" s="8"/>
      <c r="F59" s="8"/>
      <c r="G59" s="8"/>
      <c r="H59" s="8"/>
      <c r="I59" s="8"/>
      <c r="J59" s="8"/>
      <c r="K59" s="8"/>
      <c r="L59" s="8"/>
    </row>
    <row r="60" spans="1:13">
      <c r="B60" s="54" t="s">
        <v>282</v>
      </c>
      <c r="C60" s="8"/>
      <c r="D60" s="8"/>
      <c r="E60" s="8"/>
      <c r="F60" s="8"/>
      <c r="G60" s="8"/>
      <c r="H60" s="8"/>
      <c r="I60" s="8"/>
      <c r="J60" s="8"/>
      <c r="K60" s="8"/>
      <c r="L60" s="8"/>
    </row>
    <row r="61" spans="1:13">
      <c r="B61" s="54" t="s">
        <v>288</v>
      </c>
      <c r="C61" s="8"/>
      <c r="D61" s="8"/>
      <c r="E61" s="8"/>
      <c r="F61" s="8"/>
      <c r="G61" s="8"/>
      <c r="H61" s="8"/>
      <c r="I61" s="8"/>
      <c r="J61" s="8"/>
      <c r="K61" s="8"/>
      <c r="L61" s="8"/>
    </row>
    <row r="62" spans="1:13">
      <c r="B62" s="63" t="s">
        <v>270</v>
      </c>
      <c r="C62" s="8"/>
      <c r="D62" s="8"/>
      <c r="E62" s="8"/>
      <c r="F62" s="8"/>
      <c r="G62" s="8"/>
      <c r="H62" s="8"/>
      <c r="I62" s="8"/>
      <c r="J62" s="8"/>
      <c r="K62" s="8"/>
      <c r="L62" s="8"/>
    </row>
    <row r="63" spans="1:13">
      <c r="B63" s="54" t="s">
        <v>287</v>
      </c>
      <c r="C63" s="12"/>
      <c r="D63" s="12"/>
      <c r="E63" s="12"/>
      <c r="F63" s="12"/>
      <c r="G63" s="12"/>
      <c r="H63" s="12"/>
      <c r="I63" s="12"/>
      <c r="J63" s="12"/>
      <c r="K63" s="12"/>
      <c r="L63" s="12"/>
    </row>
    <row r="64" spans="1:13">
      <c r="B64" s="63" t="s">
        <v>286</v>
      </c>
      <c r="C64" s="8"/>
      <c r="D64" s="8"/>
      <c r="E64" s="8"/>
      <c r="F64" s="8"/>
      <c r="G64" s="8"/>
      <c r="H64" s="8"/>
      <c r="I64" s="8"/>
      <c r="J64" s="8"/>
      <c r="K64" s="8"/>
      <c r="L64" s="8"/>
    </row>
    <row r="65" spans="2:12">
      <c r="B65" s="54" t="s">
        <v>285</v>
      </c>
      <c r="C65" s="8"/>
      <c r="D65" s="8"/>
      <c r="E65" s="8"/>
      <c r="F65" s="8"/>
      <c r="G65" s="8"/>
      <c r="H65" s="8"/>
      <c r="I65" s="8"/>
      <c r="J65" s="8"/>
      <c r="K65" s="8"/>
      <c r="L65" s="8"/>
    </row>
    <row r="66" spans="2:12">
      <c r="B66" s="183" t="s">
        <v>284</v>
      </c>
    </row>
    <row r="67" spans="2:12">
      <c r="B67" s="8"/>
    </row>
    <row r="68" spans="2:12">
      <c r="B68" s="8"/>
    </row>
  </sheetData>
  <sheetProtection algorithmName="SHA-512" hashValue="RWugW6WcK3UqmpjaYkiFzxL+A5Xm0ix8eekR5ssqP/q5QGuLnQccpSop7dSaQFvhaRk66l2h2VqMADr2kyZkdg==" saltValue="teDxMILgCMcWX325VrlvTQ==" spinCount="100000" sheet="1" formatCells="0" formatRows="0" insertRows="0"/>
  <mergeCells count="6">
    <mergeCell ref="B57:J57"/>
    <mergeCell ref="B2:C2"/>
    <mergeCell ref="B8:C8"/>
    <mergeCell ref="B12:L12"/>
    <mergeCell ref="B54:I54"/>
    <mergeCell ref="B56:I56"/>
  </mergeCells>
  <dataValidations count="2">
    <dataValidation type="list" allowBlank="1" showInputMessage="1" showErrorMessage="1" sqref="E14:E53" xr:uid="{00000000-0002-0000-0400-000000000000}">
      <formula1>"سلعة,خدمة"</formula1>
    </dataValidation>
    <dataValidation type="list" allowBlank="1" showInputMessage="1" showErrorMessage="1" sqref="F14:F53" xr:uid="{00000000-0002-0000-0400-000001000000}">
      <formula1>"محلي,أجنبي"</formula1>
    </dataValidation>
  </dataValidations>
  <printOptions horizontalCentered="1" verticalCentered="1"/>
  <pageMargins left="0.19685039370078741" right="0.19685039370078741" top="0.74803149606299213" bottom="0.74803149606299213" header="0.31496062992125984" footer="0.31496062992125984"/>
  <pageSetup paperSize="9" scale="40" orientation="landscape" r:id="rId1"/>
  <headerFooter>
    <oddFooter>&amp;C&amp;22&amp;G</oddFooter>
    <evenHeader>&amp;C&amp;"Times New Roman,Regular"&amp;12&amp;KFFCC00Confidential - مقيّد</evenHeader>
    <firstHeader>&amp;C&amp;"Times New Roman,Regular"&amp;12&amp;KFFCC00Confidential - مقيّد</first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IF(AND(E14="خدمة",F14="محلي"),'الملحق ب'!$B$4:$B$25,IF(AND(E14="سلعة",F14="محلي"),'الملحق ب'!$B$27:$B$41,IF((AND(E14="خدمة",F14="أجنبي")),'الملحق ب'!$B$26,'الملحق ب'!$B$42)))</xm:f>
          </x14:formula1>
          <xm:sqref>G14:G53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E23"/>
  <sheetViews>
    <sheetView showGridLines="0" rightToLeft="1" zoomScale="80" zoomScaleNormal="80" zoomScalePageLayoutView="90" workbookViewId="0">
      <selection activeCell="B9" sqref="B9:M15"/>
    </sheetView>
  </sheetViews>
  <sheetFormatPr defaultColWidth="8.75" defaultRowHeight="14.25"/>
  <cols>
    <col min="1" max="1" width="4.375" style="39" customWidth="1"/>
    <col min="2" max="2" width="70" style="39" customWidth="1"/>
    <col min="3" max="3" width="43.25" style="39" customWidth="1"/>
    <col min="4" max="4" width="17.375" style="39" customWidth="1"/>
    <col min="5" max="10" width="15.75" style="39" customWidth="1"/>
    <col min="11" max="16384" width="8.75" style="39"/>
  </cols>
  <sheetData>
    <row r="1" spans="1:3" ht="18">
      <c r="B1" s="21" t="s">
        <v>84</v>
      </c>
    </row>
    <row r="2" spans="1:3" ht="19.350000000000001" customHeight="1">
      <c r="B2" s="213" t="s">
        <v>87</v>
      </c>
      <c r="C2" s="213"/>
    </row>
    <row r="3" spans="1:3" ht="23.25" customHeight="1">
      <c r="B3" s="44" t="s">
        <v>88</v>
      </c>
      <c r="C3" s="150" t="str">
        <f>IF('القسم 1. معلومات المنشأة'!$C$9="","",'القسم 1. معلومات المنشأة'!$C$9)</f>
        <v>مصنع جودة الخليج للخزانات</v>
      </c>
    </row>
    <row r="4" spans="1:3">
      <c r="B4" s="44" t="s">
        <v>28</v>
      </c>
      <c r="C4" s="150" t="str">
        <f>IF('القسم 1. معلومات المنشأة'!$C$4="","",'القسم 1. معلومات المنشأة'!$C$4)</f>
        <v/>
      </c>
    </row>
    <row r="5" spans="1:3">
      <c r="B5" s="44" t="s">
        <v>9</v>
      </c>
      <c r="C5" s="55" t="str">
        <f>IF('القسم 1. معلومات المنشأة'!$C$5="","",'القسم 1. معلومات المنشأة'!$C$5)</f>
        <v/>
      </c>
    </row>
    <row r="6" spans="1:3">
      <c r="B6" s="44" t="s">
        <v>10</v>
      </c>
      <c r="C6" s="55" t="str">
        <f>IF('القسم 1. معلومات المنشأة'!$C$6="","",'القسم 1. معلومات المنشأة'!$C$6)</f>
        <v/>
      </c>
    </row>
    <row r="7" spans="1:3" ht="14.1" customHeight="1">
      <c r="B7" s="8"/>
      <c r="C7" s="8"/>
    </row>
    <row r="8" spans="1:3" ht="19.350000000000001" customHeight="1">
      <c r="B8" s="68" t="s">
        <v>182</v>
      </c>
      <c r="C8" s="28"/>
    </row>
    <row r="9" spans="1:3" ht="15">
      <c r="A9" s="67"/>
      <c r="B9" s="46" t="s">
        <v>185</v>
      </c>
      <c r="C9" s="69">
        <v>0</v>
      </c>
    </row>
    <row r="10" spans="1:3" ht="16.149999999999999" customHeight="1">
      <c r="B10" s="7"/>
      <c r="C10" s="7"/>
    </row>
    <row r="11" spans="1:3" ht="19.350000000000001" customHeight="1">
      <c r="B11" s="68" t="s">
        <v>183</v>
      </c>
      <c r="C11" s="28"/>
    </row>
    <row r="12" spans="1:3">
      <c r="B12" s="46" t="s">
        <v>186</v>
      </c>
      <c r="C12" s="69">
        <v>0</v>
      </c>
    </row>
    <row r="13" spans="1:3" ht="19.149999999999999" customHeight="1">
      <c r="B13" s="7"/>
      <c r="C13" s="7"/>
    </row>
    <row r="14" spans="1:3" ht="19.350000000000001" customHeight="1">
      <c r="B14" s="68" t="s">
        <v>184</v>
      </c>
      <c r="C14" s="28"/>
    </row>
    <row r="15" spans="1:3" ht="24" customHeight="1">
      <c r="B15" s="46" t="s">
        <v>187</v>
      </c>
      <c r="C15" s="69">
        <v>0</v>
      </c>
    </row>
    <row r="16" spans="1:3" ht="24" customHeight="1">
      <c r="B16" s="46" t="s">
        <v>258</v>
      </c>
      <c r="C16" s="69">
        <v>0</v>
      </c>
    </row>
    <row r="17" spans="2:5" ht="24" customHeight="1">
      <c r="B17" s="156" t="s">
        <v>259</v>
      </c>
      <c r="C17" s="161">
        <f>IFERROR(IF((C15/C16)&gt;=2%,10%,10%*((C15/C16)/2%)),0)</f>
        <v>0</v>
      </c>
    </row>
    <row r="18" spans="2:5" ht="18.600000000000001" customHeight="1">
      <c r="B18" s="11"/>
      <c r="C18" s="10"/>
    </row>
    <row r="19" spans="2:5" ht="20.65" customHeight="1">
      <c r="B19" s="43" t="s">
        <v>174</v>
      </c>
      <c r="C19" s="8"/>
      <c r="D19" s="8"/>
      <c r="E19" s="8"/>
    </row>
    <row r="20" spans="2:5" ht="21" customHeight="1">
      <c r="B20" s="43" t="s">
        <v>175</v>
      </c>
      <c r="C20" s="8"/>
      <c r="D20" s="8"/>
      <c r="E20" s="8"/>
    </row>
    <row r="21" spans="2:5" ht="19.149999999999999" customHeight="1">
      <c r="B21" s="43" t="s">
        <v>260</v>
      </c>
      <c r="C21" s="8"/>
      <c r="D21" s="8"/>
      <c r="E21" s="8"/>
    </row>
    <row r="22" spans="2:5">
      <c r="B22" s="43"/>
      <c r="C22" s="8"/>
      <c r="D22" s="8"/>
      <c r="E22" s="8"/>
    </row>
    <row r="23" spans="2:5">
      <c r="B23" s="8"/>
      <c r="C23" s="8"/>
      <c r="D23" s="8"/>
      <c r="E23" s="8"/>
    </row>
  </sheetData>
  <sheetProtection algorithmName="SHA-512" hashValue="+epZMZdYEcmPq5u8vheYvGcJkkrT1DjKSZU0sv0kYptjrEsCL6BZPMCUUut4GXKZ3KXLqNjbEPcAW8fZ96Z2mw==" saltValue="esdf2y7dws843LsxR7SfXA==" spinCount="100000" sheet="1" formatCells="0"/>
  <mergeCells count="1">
    <mergeCell ref="B2:C2"/>
  </mergeCells>
  <printOptions horizontalCentered="1" verticalCentered="1"/>
  <pageMargins left="0.11811023622047245" right="0.11811023622047245" top="0.74803149606299213" bottom="0.74803149606299213" header="0.31496062992125984" footer="0.31496062992125984"/>
  <pageSetup paperSize="9" scale="8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U51"/>
  <sheetViews>
    <sheetView showGridLines="0" rightToLeft="1" topLeftCell="F1" zoomScaleNormal="100" workbookViewId="0">
      <selection activeCell="C10" sqref="C10"/>
    </sheetView>
  </sheetViews>
  <sheetFormatPr defaultColWidth="8.75" defaultRowHeight="12"/>
  <cols>
    <col min="1" max="1" width="4.375" style="13" customWidth="1"/>
    <col min="2" max="2" width="58.75" style="13" customWidth="1"/>
    <col min="3" max="3" width="83.375" style="13" customWidth="1"/>
    <col min="4" max="4" width="25.25" style="13" customWidth="1"/>
    <col min="5" max="5" width="36.25" style="13" customWidth="1"/>
    <col min="6" max="7" width="24" style="13" customWidth="1"/>
    <col min="8" max="8" width="8.75" style="13"/>
    <col min="9" max="10" width="20.375" style="13" customWidth="1"/>
    <col min="11" max="16384" width="8.75" style="13"/>
  </cols>
  <sheetData>
    <row r="1" spans="1:21" ht="18">
      <c r="B1" s="21" t="s">
        <v>193</v>
      </c>
    </row>
    <row r="2" spans="1:21" ht="16.149999999999999" customHeight="1">
      <c r="B2" s="213" t="s">
        <v>87</v>
      </c>
      <c r="C2" s="213"/>
      <c r="D2" s="14"/>
      <c r="E2" s="14"/>
      <c r="F2" s="14"/>
      <c r="G2" s="14"/>
    </row>
    <row r="3" spans="1:21" ht="16.149999999999999" customHeight="1">
      <c r="B3" s="44" t="s">
        <v>88</v>
      </c>
      <c r="C3" s="150" t="str">
        <f>IF('القسم 1. معلومات المنشأة'!$C$9="","",'القسم 1. معلومات المنشأة'!$C$9)</f>
        <v>مصنع جودة الخليج للخزانات</v>
      </c>
      <c r="D3" s="14"/>
      <c r="E3" s="14"/>
      <c r="F3" s="14"/>
      <c r="G3" s="14"/>
    </row>
    <row r="4" spans="1:21" ht="16.149999999999999" customHeight="1">
      <c r="B4" s="44" t="s">
        <v>28</v>
      </c>
      <c r="C4" s="150" t="str">
        <f>IF('القسم 1. معلومات المنشأة'!$C$4="","",'القسم 1. معلومات المنشأة'!$C$4)</f>
        <v/>
      </c>
      <c r="D4" s="14"/>
      <c r="E4" s="14"/>
      <c r="F4" s="14"/>
      <c r="G4" s="14"/>
    </row>
    <row r="5" spans="1:21" ht="16.149999999999999" customHeight="1">
      <c r="B5" s="44" t="s">
        <v>9</v>
      </c>
      <c r="C5" s="55" t="str">
        <f>IF('القسم 1. معلومات المنشأة'!$C$5="","",'القسم 1. معلومات المنشأة'!$C$5)</f>
        <v/>
      </c>
      <c r="D5" s="14"/>
      <c r="E5" s="14"/>
      <c r="F5" s="14"/>
      <c r="G5" s="14"/>
    </row>
    <row r="6" spans="1:21" ht="16.149999999999999" customHeight="1">
      <c r="B6" s="44" t="s">
        <v>10</v>
      </c>
      <c r="C6" s="55" t="str">
        <f>IF('القسم 1. معلومات المنشأة'!$C$6="","",'القسم 1. معلومات المنشأة'!$C$6)</f>
        <v/>
      </c>
      <c r="D6" s="14"/>
      <c r="E6" s="14"/>
      <c r="F6" s="14"/>
      <c r="G6" s="14"/>
    </row>
    <row r="7" spans="1:21">
      <c r="B7" s="14"/>
      <c r="C7" s="14"/>
      <c r="D7" s="14"/>
      <c r="E7" s="14"/>
      <c r="F7" s="14"/>
      <c r="G7" s="14"/>
    </row>
    <row r="8" spans="1:21" ht="15.75">
      <c r="B8" s="223" t="s">
        <v>194</v>
      </c>
      <c r="C8" s="223"/>
      <c r="D8" s="15"/>
      <c r="E8" s="15"/>
      <c r="F8" s="15"/>
      <c r="G8" s="15"/>
    </row>
    <row r="9" spans="1:21" ht="14.25">
      <c r="B9" s="70" t="s">
        <v>195</v>
      </c>
      <c r="C9" s="71">
        <v>0</v>
      </c>
      <c r="D9" s="15"/>
      <c r="E9" s="15"/>
      <c r="F9" s="15"/>
      <c r="G9" s="15"/>
      <c r="I9" s="20"/>
      <c r="J9" s="20"/>
      <c r="K9" s="20"/>
      <c r="L9"/>
      <c r="M9"/>
      <c r="N9"/>
      <c r="O9"/>
      <c r="P9"/>
      <c r="Q9"/>
      <c r="R9"/>
      <c r="S9"/>
      <c r="T9"/>
      <c r="U9"/>
    </row>
    <row r="10" spans="1:21">
      <c r="B10" s="15"/>
      <c r="C10" s="15"/>
      <c r="D10" s="15"/>
      <c r="E10" s="15"/>
      <c r="F10" s="15"/>
      <c r="G10" s="15"/>
    </row>
    <row r="11" spans="1:21" ht="15.75">
      <c r="B11" s="224" t="s">
        <v>196</v>
      </c>
      <c r="C11" s="225"/>
      <c r="D11" s="225"/>
      <c r="E11" s="225"/>
      <c r="F11" s="225"/>
      <c r="G11" s="226"/>
    </row>
    <row r="12" spans="1:21" ht="14.25">
      <c r="B12" s="72" t="s">
        <v>47</v>
      </c>
      <c r="C12" s="72" t="s">
        <v>48</v>
      </c>
      <c r="D12" s="72" t="s">
        <v>204</v>
      </c>
      <c r="E12" s="72" t="s">
        <v>197</v>
      </c>
      <c r="F12" s="73" t="s">
        <v>49</v>
      </c>
      <c r="G12" s="73" t="s">
        <v>206</v>
      </c>
      <c r="I12" s="20"/>
      <c r="J12" s="20"/>
      <c r="K12" s="20"/>
      <c r="L12"/>
      <c r="M12"/>
      <c r="N12"/>
      <c r="O12"/>
      <c r="P12"/>
      <c r="Q12"/>
      <c r="R12"/>
      <c r="S12"/>
      <c r="T12"/>
      <c r="U12"/>
    </row>
    <row r="13" spans="1:21" ht="14.25">
      <c r="A13" s="16">
        <v>1</v>
      </c>
      <c r="B13" s="74" t="s">
        <v>181</v>
      </c>
      <c r="C13" s="75" t="s">
        <v>68</v>
      </c>
      <c r="D13" s="76"/>
      <c r="E13" s="164">
        <v>0</v>
      </c>
      <c r="F13" s="78">
        <v>1</v>
      </c>
      <c r="G13" s="79">
        <f t="shared" ref="G13:G24" si="0">F13*E13</f>
        <v>0</v>
      </c>
      <c r="I13" s="20"/>
      <c r="J13" s="20"/>
      <c r="K13" s="20"/>
      <c r="L13"/>
      <c r="M13"/>
      <c r="N13"/>
      <c r="O13"/>
      <c r="P13"/>
      <c r="Q13"/>
      <c r="R13"/>
      <c r="S13"/>
      <c r="T13"/>
      <c r="U13"/>
    </row>
    <row r="14" spans="1:21" ht="14.25">
      <c r="A14" s="16">
        <f t="shared" ref="A14:A23" si="1">A13+1</f>
        <v>2</v>
      </c>
      <c r="B14" s="74" t="s">
        <v>69</v>
      </c>
      <c r="C14" s="74" t="s">
        <v>51</v>
      </c>
      <c r="D14" s="76" t="s">
        <v>50</v>
      </c>
      <c r="E14" s="77">
        <v>0</v>
      </c>
      <c r="F14" s="78">
        <v>1</v>
      </c>
      <c r="G14" s="79">
        <f t="shared" si="0"/>
        <v>0</v>
      </c>
      <c r="H14" s="145" t="str">
        <f>IF(E14&gt;1%*'القسم2.تقييم نسبةالمحتوى المحلي'!$C$17,"يجب فحصها","")</f>
        <v/>
      </c>
      <c r="I14" s="20"/>
      <c r="J14" s="20"/>
      <c r="K14" s="20"/>
      <c r="L14"/>
      <c r="M14"/>
      <c r="N14"/>
      <c r="O14"/>
      <c r="P14"/>
      <c r="Q14"/>
      <c r="R14"/>
      <c r="S14"/>
      <c r="T14"/>
      <c r="U14"/>
    </row>
    <row r="15" spans="1:21" ht="14.25">
      <c r="A15" s="16">
        <f>A14+1</f>
        <v>3</v>
      </c>
      <c r="B15" s="74" t="s">
        <v>70</v>
      </c>
      <c r="C15" s="74" t="s">
        <v>71</v>
      </c>
      <c r="D15" s="76" t="s">
        <v>50</v>
      </c>
      <c r="E15" s="77">
        <v>0</v>
      </c>
      <c r="F15" s="78">
        <v>1</v>
      </c>
      <c r="G15" s="79">
        <f t="shared" si="0"/>
        <v>0</v>
      </c>
      <c r="H15" s="145" t="str">
        <f>IF(E15&gt;1%*'القسم2.تقييم نسبةالمحتوى المحلي'!$C$17,"يجب فحصها","")</f>
        <v/>
      </c>
      <c r="I15" s="20"/>
      <c r="J15" s="20"/>
      <c r="K15" s="20"/>
      <c r="L15"/>
      <c r="M15"/>
      <c r="N15"/>
      <c r="O15"/>
      <c r="P15"/>
      <c r="Q15"/>
      <c r="R15"/>
      <c r="S15"/>
      <c r="T15"/>
      <c r="U15"/>
    </row>
    <row r="16" spans="1:21" ht="14.25">
      <c r="A16" s="16">
        <f t="shared" si="1"/>
        <v>4</v>
      </c>
      <c r="B16" s="74" t="s">
        <v>72</v>
      </c>
      <c r="C16" s="74" t="s">
        <v>73</v>
      </c>
      <c r="D16" s="76" t="s">
        <v>50</v>
      </c>
      <c r="E16" s="77">
        <v>0</v>
      </c>
      <c r="F16" s="78">
        <v>1</v>
      </c>
      <c r="G16" s="79">
        <f t="shared" si="0"/>
        <v>0</v>
      </c>
      <c r="H16" s="145" t="str">
        <f>IF(E16&gt;1%*'القسم2.تقييم نسبةالمحتوى المحلي'!$C$17,"يجب فحصها","")</f>
        <v/>
      </c>
      <c r="I16" s="20"/>
      <c r="J16" s="20"/>
      <c r="K16" s="20"/>
      <c r="L16"/>
      <c r="M16"/>
      <c r="N16"/>
      <c r="O16"/>
      <c r="P16"/>
      <c r="Q16"/>
      <c r="R16"/>
      <c r="S16"/>
      <c r="T16"/>
      <c r="U16"/>
    </row>
    <row r="17" spans="1:21" ht="14.25">
      <c r="A17" s="16">
        <f t="shared" si="1"/>
        <v>5</v>
      </c>
      <c r="B17" s="80" t="s">
        <v>250</v>
      </c>
      <c r="C17" s="80" t="s">
        <v>251</v>
      </c>
      <c r="D17" s="76" t="s">
        <v>50</v>
      </c>
      <c r="E17" s="77">
        <v>0</v>
      </c>
      <c r="F17" s="78">
        <v>1</v>
      </c>
      <c r="G17" s="79">
        <f t="shared" si="0"/>
        <v>0</v>
      </c>
      <c r="H17" s="145" t="str">
        <f>IF(E17&gt;1%*'القسم2.تقييم نسبةالمحتوى المحلي'!$C$17,"يجب فحصها","")</f>
        <v/>
      </c>
      <c r="I17" s="20"/>
      <c r="J17" s="20"/>
      <c r="K17" s="20"/>
      <c r="L17"/>
      <c r="M17"/>
      <c r="N17"/>
      <c r="O17"/>
      <c r="P17"/>
      <c r="Q17"/>
      <c r="R17"/>
      <c r="S17"/>
      <c r="T17"/>
      <c r="U17"/>
    </row>
    <row r="18" spans="1:21" ht="14.25">
      <c r="A18" s="16">
        <f t="shared" si="1"/>
        <v>6</v>
      </c>
      <c r="B18" s="80" t="s">
        <v>250</v>
      </c>
      <c r="C18" s="80" t="s">
        <v>252</v>
      </c>
      <c r="D18" s="76" t="s">
        <v>50</v>
      </c>
      <c r="E18" s="77">
        <v>0</v>
      </c>
      <c r="F18" s="78">
        <v>1</v>
      </c>
      <c r="G18" s="79">
        <f t="shared" si="0"/>
        <v>0</v>
      </c>
      <c r="H18" s="145" t="str">
        <f>IF(E18&gt;1%*'القسم2.تقييم نسبةالمحتوى المحلي'!$C$17,"يجب فحصها","")</f>
        <v/>
      </c>
      <c r="I18" s="20"/>
      <c r="J18" s="20"/>
      <c r="K18" s="20"/>
      <c r="L18"/>
      <c r="M18"/>
      <c r="N18"/>
      <c r="O18"/>
      <c r="P18"/>
      <c r="Q18"/>
      <c r="R18"/>
      <c r="S18"/>
      <c r="T18"/>
      <c r="U18"/>
    </row>
    <row r="19" spans="1:21" ht="14.25">
      <c r="A19" s="16">
        <f t="shared" si="1"/>
        <v>7</v>
      </c>
      <c r="B19" s="80" t="s">
        <v>250</v>
      </c>
      <c r="C19" s="80" t="s">
        <v>253</v>
      </c>
      <c r="D19" s="76" t="s">
        <v>50</v>
      </c>
      <c r="E19" s="77">
        <v>0</v>
      </c>
      <c r="F19" s="78">
        <v>1</v>
      </c>
      <c r="G19" s="79">
        <f t="shared" si="0"/>
        <v>0</v>
      </c>
      <c r="H19" s="145" t="str">
        <f>IF(E19&gt;1%*'القسم2.تقييم نسبةالمحتوى المحلي'!$C$17,"يجب فحصها","")</f>
        <v/>
      </c>
      <c r="I19" s="20"/>
      <c r="J19" s="20"/>
      <c r="K19" s="20"/>
      <c r="L19"/>
      <c r="M19"/>
      <c r="N19"/>
      <c r="O19"/>
      <c r="P19"/>
      <c r="Q19"/>
      <c r="R19"/>
      <c r="S19"/>
      <c r="T19"/>
      <c r="U19"/>
    </row>
    <row r="20" spans="1:21" ht="14.25">
      <c r="A20" s="16">
        <f t="shared" si="1"/>
        <v>8</v>
      </c>
      <c r="B20" s="80" t="s">
        <v>250</v>
      </c>
      <c r="C20" s="80" t="s">
        <v>254</v>
      </c>
      <c r="D20" s="76" t="s">
        <v>50</v>
      </c>
      <c r="E20" s="77">
        <v>0</v>
      </c>
      <c r="F20" s="78">
        <v>1</v>
      </c>
      <c r="G20" s="79">
        <f t="shared" si="0"/>
        <v>0</v>
      </c>
      <c r="H20" s="145" t="str">
        <f>IF(E20&gt;1%*'القسم2.تقييم نسبةالمحتوى المحلي'!$C$17,"يجب فحصها","")</f>
        <v/>
      </c>
      <c r="I20" s="20"/>
      <c r="J20" s="20"/>
      <c r="K20" s="20"/>
      <c r="L20"/>
      <c r="M20"/>
      <c r="N20"/>
      <c r="O20"/>
      <c r="P20"/>
      <c r="Q20"/>
      <c r="R20"/>
      <c r="S20"/>
      <c r="T20"/>
      <c r="U20"/>
    </row>
    <row r="21" spans="1:21" ht="14.25">
      <c r="A21" s="16">
        <f t="shared" si="1"/>
        <v>9</v>
      </c>
      <c r="B21" s="80" t="s">
        <v>250</v>
      </c>
      <c r="C21" s="80" t="s">
        <v>255</v>
      </c>
      <c r="D21" s="76" t="s">
        <v>50</v>
      </c>
      <c r="E21" s="77">
        <v>0</v>
      </c>
      <c r="F21" s="78">
        <v>1</v>
      </c>
      <c r="G21" s="79">
        <f t="shared" si="0"/>
        <v>0</v>
      </c>
      <c r="H21" s="145" t="str">
        <f>IF(E21&gt;1%*'القسم2.تقييم نسبةالمحتوى المحلي'!$C$17,"يجب فحصها","")</f>
        <v/>
      </c>
      <c r="I21" s="20"/>
      <c r="J21" s="20"/>
      <c r="K21" s="20"/>
      <c r="L21"/>
      <c r="M21"/>
      <c r="N21"/>
      <c r="O21"/>
      <c r="P21"/>
      <c r="Q21"/>
      <c r="R21"/>
      <c r="S21"/>
      <c r="T21"/>
      <c r="U21"/>
    </row>
    <row r="22" spans="1:21" ht="14.25">
      <c r="A22" s="16">
        <f t="shared" si="1"/>
        <v>10</v>
      </c>
      <c r="B22" s="80" t="s">
        <v>250</v>
      </c>
      <c r="C22" s="80" t="s">
        <v>256</v>
      </c>
      <c r="D22" s="76" t="s">
        <v>50</v>
      </c>
      <c r="E22" s="77">
        <v>0</v>
      </c>
      <c r="F22" s="78">
        <v>1</v>
      </c>
      <c r="G22" s="79">
        <f t="shared" si="0"/>
        <v>0</v>
      </c>
      <c r="H22" s="145" t="str">
        <f>IF(E22&gt;1%*'القسم2.تقييم نسبةالمحتوى المحلي'!$C$17,"يجب فحصها","")</f>
        <v/>
      </c>
      <c r="I22" s="20"/>
      <c r="J22" s="20"/>
      <c r="K22" s="20"/>
      <c r="L22"/>
      <c r="M22"/>
      <c r="N22"/>
      <c r="O22"/>
      <c r="P22"/>
      <c r="Q22"/>
      <c r="R22"/>
      <c r="S22"/>
      <c r="T22"/>
      <c r="U22"/>
    </row>
    <row r="23" spans="1:21" ht="14.25">
      <c r="A23" s="16">
        <f t="shared" si="1"/>
        <v>11</v>
      </c>
      <c r="B23" s="80" t="s">
        <v>250</v>
      </c>
      <c r="C23" s="80" t="s">
        <v>257</v>
      </c>
      <c r="D23" s="76" t="s">
        <v>50</v>
      </c>
      <c r="E23" s="77">
        <v>0</v>
      </c>
      <c r="F23" s="78">
        <v>1</v>
      </c>
      <c r="G23" s="79">
        <f t="shared" si="0"/>
        <v>0</v>
      </c>
      <c r="H23" s="145" t="str">
        <f>IF(E23&gt;1%*'القسم2.تقييم نسبةالمحتوى المحلي'!$C$17,"يجب فحصها","")</f>
        <v/>
      </c>
      <c r="I23" s="20"/>
      <c r="J23" s="20"/>
      <c r="K23" s="20"/>
      <c r="L23"/>
      <c r="M23"/>
      <c r="N23"/>
      <c r="O23"/>
      <c r="P23"/>
      <c r="Q23"/>
      <c r="R23"/>
      <c r="S23"/>
      <c r="T23"/>
      <c r="U23"/>
    </row>
    <row r="24" spans="1:21" ht="14.25">
      <c r="A24"/>
      <c r="B24" s="219" t="s">
        <v>198</v>
      </c>
      <c r="C24" s="220"/>
      <c r="D24" s="76" t="s">
        <v>52</v>
      </c>
      <c r="E24" s="79">
        <f>C9-SUM(E13:E23)</f>
        <v>0</v>
      </c>
      <c r="F24" s="78">
        <v>0.2</v>
      </c>
      <c r="G24" s="79">
        <f t="shared" si="0"/>
        <v>0</v>
      </c>
      <c r="I24" s="20"/>
      <c r="J24" s="20"/>
      <c r="K24" s="20"/>
      <c r="L24"/>
      <c r="M24"/>
      <c r="N24"/>
      <c r="O24"/>
      <c r="P24"/>
      <c r="Q24"/>
      <c r="R24"/>
      <c r="S24"/>
      <c r="T24"/>
      <c r="U24"/>
    </row>
    <row r="25" spans="1:21" ht="14.25">
      <c r="A25"/>
      <c r="B25" s="221" t="s">
        <v>199</v>
      </c>
      <c r="C25" s="222"/>
      <c r="D25" s="81"/>
      <c r="E25" s="82">
        <f>SUM(E13:E24)</f>
        <v>0</v>
      </c>
      <c r="F25" s="83">
        <f>IFERROR(SUMPRODUCT(F13:F24,E13:E24)/E25,0)</f>
        <v>0</v>
      </c>
      <c r="G25" s="82">
        <f>SUM(G13:G24)</f>
        <v>0</v>
      </c>
      <c r="I25" s="20"/>
      <c r="J25" s="20"/>
      <c r="K25" s="20"/>
      <c r="L25"/>
      <c r="M25"/>
      <c r="N25"/>
      <c r="O25"/>
      <c r="P25"/>
      <c r="Q25"/>
      <c r="R25"/>
      <c r="S25"/>
      <c r="T25"/>
      <c r="U25"/>
    </row>
    <row r="26" spans="1:21" ht="14.25">
      <c r="A26"/>
      <c r="I26" s="20"/>
      <c r="J26" s="20"/>
      <c r="K26" s="20"/>
      <c r="L26"/>
      <c r="M26"/>
      <c r="N26"/>
      <c r="O26"/>
      <c r="P26"/>
      <c r="Q26"/>
      <c r="R26"/>
      <c r="S26"/>
      <c r="T26"/>
      <c r="U26"/>
    </row>
    <row r="27" spans="1:21" ht="14.25">
      <c r="A27"/>
      <c r="B27" s="54" t="s">
        <v>85</v>
      </c>
      <c r="I27" s="20"/>
      <c r="J27" s="20"/>
      <c r="K27" s="20"/>
      <c r="L27"/>
      <c r="M27"/>
      <c r="N27"/>
      <c r="O27"/>
      <c r="P27"/>
      <c r="Q27"/>
      <c r="R27"/>
      <c r="S27"/>
      <c r="T27"/>
      <c r="U27"/>
    </row>
    <row r="28" spans="1:21" ht="14.25">
      <c r="A28"/>
      <c r="B28" s="17"/>
      <c r="I28"/>
      <c r="J28"/>
      <c r="K28"/>
      <c r="L28"/>
      <c r="M28"/>
      <c r="N28"/>
      <c r="O28"/>
      <c r="P28"/>
      <c r="Q28"/>
      <c r="R28"/>
      <c r="S28"/>
      <c r="T28"/>
      <c r="U28"/>
    </row>
    <row r="29" spans="1:21" ht="14.25">
      <c r="A29"/>
      <c r="B29" s="17"/>
      <c r="I29"/>
      <c r="J29"/>
      <c r="K29"/>
      <c r="L29"/>
      <c r="M29"/>
      <c r="N29"/>
      <c r="O29"/>
      <c r="P29"/>
      <c r="Q29"/>
      <c r="R29"/>
      <c r="S29"/>
      <c r="T29"/>
      <c r="U29"/>
    </row>
    <row r="30" spans="1:21" ht="14.25">
      <c r="A30"/>
      <c r="B30" s="17"/>
      <c r="I30"/>
      <c r="J30"/>
      <c r="K30"/>
      <c r="L30"/>
      <c r="M30"/>
      <c r="N30"/>
      <c r="O30"/>
      <c r="P30"/>
      <c r="Q30"/>
      <c r="R30"/>
      <c r="S30"/>
      <c r="T30"/>
      <c r="U30"/>
    </row>
    <row r="31" spans="1:21" ht="14.25">
      <c r="A31"/>
      <c r="I31"/>
      <c r="J31"/>
      <c r="K31"/>
      <c r="L31"/>
      <c r="M31"/>
      <c r="N31"/>
      <c r="O31"/>
      <c r="P31"/>
      <c r="Q31"/>
      <c r="R31"/>
      <c r="S31"/>
      <c r="T31"/>
      <c r="U31"/>
    </row>
    <row r="32" spans="1:21" ht="14.25">
      <c r="A32"/>
      <c r="I32"/>
      <c r="J32"/>
      <c r="K32"/>
      <c r="L32"/>
      <c r="M32"/>
      <c r="N32"/>
      <c r="O32"/>
      <c r="P32"/>
      <c r="Q32"/>
      <c r="R32"/>
      <c r="S32"/>
      <c r="T32"/>
      <c r="U32"/>
    </row>
    <row r="33" spans="1:21" ht="14.25">
      <c r="A33"/>
      <c r="I33"/>
      <c r="J33"/>
      <c r="K33"/>
      <c r="L33"/>
      <c r="M33"/>
      <c r="N33"/>
      <c r="O33"/>
      <c r="P33"/>
      <c r="Q33"/>
      <c r="R33"/>
      <c r="S33"/>
      <c r="T33"/>
      <c r="U33"/>
    </row>
    <row r="34" spans="1:21" ht="14.25">
      <c r="A34"/>
      <c r="I34"/>
      <c r="J34"/>
      <c r="K34"/>
      <c r="L34"/>
      <c r="M34"/>
      <c r="N34"/>
      <c r="O34"/>
      <c r="P34"/>
      <c r="Q34"/>
      <c r="R34"/>
      <c r="S34"/>
      <c r="T34"/>
      <c r="U34"/>
    </row>
    <row r="35" spans="1:21" ht="14.25">
      <c r="A35"/>
      <c r="I35"/>
      <c r="J35"/>
      <c r="K35"/>
      <c r="L35"/>
      <c r="M35"/>
      <c r="N35"/>
      <c r="O35"/>
      <c r="P35"/>
      <c r="Q35"/>
      <c r="R35"/>
      <c r="S35"/>
      <c r="T35"/>
      <c r="U35"/>
    </row>
    <row r="36" spans="1:21" ht="14.25">
      <c r="A36"/>
      <c r="I36"/>
      <c r="J36"/>
      <c r="K36"/>
      <c r="L36"/>
      <c r="M36"/>
      <c r="N36"/>
      <c r="O36"/>
      <c r="P36"/>
      <c r="Q36"/>
      <c r="R36"/>
      <c r="S36"/>
      <c r="T36"/>
      <c r="U36"/>
    </row>
    <row r="37" spans="1:21" ht="14.25">
      <c r="A37"/>
      <c r="I37"/>
      <c r="J37"/>
      <c r="K37"/>
      <c r="L37"/>
      <c r="M37"/>
      <c r="N37"/>
      <c r="O37"/>
      <c r="P37"/>
      <c r="Q37"/>
      <c r="R37"/>
      <c r="S37"/>
      <c r="T37"/>
      <c r="U37"/>
    </row>
    <row r="38" spans="1:21" ht="14.25">
      <c r="A38"/>
      <c r="I38"/>
      <c r="J38"/>
      <c r="K38"/>
      <c r="L38"/>
      <c r="M38"/>
      <c r="N38"/>
      <c r="O38"/>
      <c r="P38"/>
      <c r="Q38"/>
      <c r="R38"/>
      <c r="S38"/>
      <c r="T38"/>
      <c r="U38"/>
    </row>
    <row r="39" spans="1:21" ht="14.25">
      <c r="A39"/>
      <c r="I39"/>
      <c r="J39"/>
      <c r="K39"/>
      <c r="L39"/>
      <c r="M39"/>
      <c r="N39"/>
      <c r="O39"/>
      <c r="P39"/>
      <c r="Q39"/>
      <c r="R39"/>
      <c r="S39"/>
      <c r="T39"/>
      <c r="U39"/>
    </row>
    <row r="40" spans="1:21" ht="14.25">
      <c r="A40"/>
      <c r="I40"/>
      <c r="J40"/>
      <c r="K40"/>
      <c r="L40"/>
      <c r="M40"/>
      <c r="N40"/>
      <c r="O40"/>
      <c r="P40"/>
      <c r="Q40"/>
      <c r="R40"/>
      <c r="S40"/>
      <c r="T40"/>
      <c r="U40"/>
    </row>
    <row r="41" spans="1:21" ht="14.25">
      <c r="A41"/>
      <c r="I41"/>
      <c r="J41"/>
      <c r="K41"/>
      <c r="L41"/>
      <c r="M41"/>
      <c r="N41"/>
      <c r="O41"/>
      <c r="P41"/>
      <c r="Q41"/>
      <c r="R41"/>
      <c r="S41"/>
      <c r="T41"/>
      <c r="U41"/>
    </row>
    <row r="42" spans="1:21" ht="14.25">
      <c r="A42"/>
      <c r="I42"/>
      <c r="J42"/>
      <c r="K42"/>
      <c r="L42"/>
      <c r="M42"/>
      <c r="N42"/>
      <c r="O42"/>
      <c r="P42"/>
      <c r="Q42"/>
      <c r="R42"/>
      <c r="S42"/>
      <c r="T42"/>
      <c r="U42"/>
    </row>
    <row r="43" spans="1:21" ht="14.25">
      <c r="A43"/>
      <c r="I43"/>
      <c r="J43"/>
      <c r="K43"/>
      <c r="L43"/>
      <c r="M43"/>
      <c r="N43"/>
      <c r="O43"/>
      <c r="P43"/>
      <c r="Q43"/>
      <c r="R43"/>
      <c r="S43"/>
      <c r="T43"/>
      <c r="U43"/>
    </row>
    <row r="44" spans="1:21" ht="14.25">
      <c r="A44"/>
      <c r="I44"/>
      <c r="J44"/>
      <c r="K44"/>
      <c r="L44"/>
      <c r="M44"/>
      <c r="N44"/>
      <c r="O44"/>
      <c r="P44"/>
      <c r="Q44"/>
      <c r="R44"/>
      <c r="S44"/>
      <c r="T44"/>
      <c r="U44"/>
    </row>
    <row r="45" spans="1:21" ht="14.25">
      <c r="A45"/>
      <c r="I45"/>
      <c r="J45"/>
      <c r="K45"/>
      <c r="L45"/>
      <c r="M45"/>
      <c r="N45"/>
      <c r="O45"/>
      <c r="P45"/>
      <c r="Q45"/>
      <c r="R45"/>
      <c r="S45"/>
      <c r="T45"/>
      <c r="U45"/>
    </row>
    <row r="46" spans="1:21" ht="14.25">
      <c r="A46"/>
      <c r="I46"/>
      <c r="J46"/>
      <c r="K46"/>
      <c r="L46"/>
      <c r="M46"/>
      <c r="N46"/>
      <c r="O46"/>
      <c r="P46"/>
      <c r="Q46"/>
      <c r="R46"/>
      <c r="S46"/>
      <c r="T46"/>
      <c r="U46"/>
    </row>
    <row r="47" spans="1:21" ht="14.25">
      <c r="A47"/>
      <c r="I47"/>
      <c r="J47"/>
      <c r="K47"/>
      <c r="L47"/>
      <c r="M47"/>
      <c r="N47"/>
      <c r="O47"/>
      <c r="P47"/>
      <c r="Q47"/>
      <c r="R47"/>
      <c r="S47"/>
      <c r="T47"/>
      <c r="U47"/>
    </row>
    <row r="48" spans="1:21" ht="14.25">
      <c r="A48"/>
      <c r="I48"/>
      <c r="J48"/>
      <c r="K48"/>
      <c r="L48"/>
      <c r="M48"/>
      <c r="N48"/>
      <c r="O48"/>
      <c r="P48"/>
      <c r="Q48"/>
      <c r="R48"/>
      <c r="S48"/>
      <c r="T48"/>
      <c r="U48"/>
    </row>
    <row r="49" spans="1:21" ht="14.25">
      <c r="A49"/>
      <c r="I49"/>
      <c r="J49"/>
      <c r="K49"/>
      <c r="L49"/>
      <c r="M49"/>
      <c r="N49"/>
      <c r="O49"/>
      <c r="P49"/>
      <c r="Q49"/>
      <c r="R49"/>
      <c r="S49"/>
      <c r="T49"/>
      <c r="U49"/>
    </row>
    <row r="50" spans="1:21" ht="14.25">
      <c r="A50" s="16"/>
      <c r="I50"/>
      <c r="J50"/>
      <c r="K50"/>
      <c r="L50"/>
      <c r="M50"/>
      <c r="N50"/>
      <c r="O50"/>
      <c r="P50"/>
      <c r="Q50"/>
      <c r="R50"/>
      <c r="S50"/>
      <c r="T50"/>
      <c r="U50"/>
    </row>
    <row r="51" spans="1:21" ht="14.25">
      <c r="I51"/>
      <c r="J51"/>
      <c r="K51"/>
      <c r="L51"/>
      <c r="M51"/>
      <c r="N51"/>
      <c r="O51"/>
      <c r="P51"/>
      <c r="Q51"/>
      <c r="R51"/>
      <c r="S51"/>
      <c r="T51"/>
      <c r="U51"/>
    </row>
  </sheetData>
  <sheetProtection algorithmName="SHA-512" hashValue="ahBdGnk0XdNfRcmPU71SqXNTDao5BI+vzxlzmrR1OXvqW9WfO/PFWDN1z0NCBh+7pHEM4g6xWs7ABt8NJCV0EQ==" saltValue="XZzQ87TQyJBtrj0y42R18Q==" spinCount="100000" sheet="1" formatCells="0" insertRows="0"/>
  <mergeCells count="5">
    <mergeCell ref="B2:C2"/>
    <mergeCell ref="B24:C24"/>
    <mergeCell ref="B25:C25"/>
    <mergeCell ref="B8:C8"/>
    <mergeCell ref="B11:G11"/>
  </mergeCells>
  <dataValidations count="1">
    <dataValidation type="decimal" operator="greaterThan" allowBlank="1" showInputMessage="1" showErrorMessage="1" sqref="E13:E23" xr:uid="{00000000-0002-0000-0600-000000000000}">
      <formula1>-1</formula1>
    </dataValidation>
  </dataValidations>
  <printOptions horizontalCentered="1" verticalCentered="1"/>
  <pageMargins left="0.31496062992125984" right="0.31496062992125984" top="0.74803149606299213" bottom="0.74803149606299213" header="0.31496062992125984" footer="0.31496062992125984"/>
  <pageSetup paperSize="9" scale="50" orientation="landscape" r:id="rId1"/>
  <headerFooter>
    <oddFooter>&amp;C&amp;16&amp;G</oddFooter>
    <evenHeader>&amp;C&amp;"Times New Roman,Regular"&amp;12&amp;KFFCC00Confidential - مقيّد</evenHeader>
    <firstHeader>&amp;C&amp;"Times New Roman,Regular"&amp;12&amp;KFFCC00Confidential - مقيّد</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R25"/>
  <sheetViews>
    <sheetView showGridLines="0" rightToLeft="1" zoomScale="80" zoomScaleNormal="80" workbookViewId="0">
      <selection activeCell="F11" sqref="F11"/>
    </sheetView>
  </sheetViews>
  <sheetFormatPr defaultRowHeight="14.25"/>
  <cols>
    <col min="1" max="1" width="6.375" customWidth="1"/>
    <col min="2" max="2" width="20.375" customWidth="1"/>
    <col min="3" max="3" width="10.75" customWidth="1"/>
    <col min="5" max="5" width="37.25" customWidth="1"/>
    <col min="6" max="6" width="42.25" customWidth="1"/>
  </cols>
  <sheetData>
    <row r="1" spans="2:9" ht="18">
      <c r="B1" s="21" t="s">
        <v>7</v>
      </c>
      <c r="C1" s="125"/>
      <c r="D1" s="125"/>
      <c r="E1" s="125"/>
      <c r="F1" s="125"/>
    </row>
    <row r="2" spans="2:9" ht="15.75">
      <c r="B2" s="233" t="s">
        <v>143</v>
      </c>
      <c r="C2" s="212"/>
      <c r="D2" s="212"/>
      <c r="E2" s="212"/>
      <c r="F2" s="212"/>
    </row>
    <row r="3" spans="2:9">
      <c r="B3" s="234" t="s">
        <v>145</v>
      </c>
      <c r="C3" s="235"/>
      <c r="D3" s="235"/>
      <c r="E3" s="236"/>
      <c r="F3" s="131">
        <v>6065528</v>
      </c>
    </row>
    <row r="4" spans="2:9">
      <c r="B4" s="234" t="s">
        <v>146</v>
      </c>
      <c r="C4" s="235"/>
      <c r="D4" s="235"/>
      <c r="E4" s="236"/>
      <c r="F4" s="131">
        <v>1737062</v>
      </c>
    </row>
    <row r="5" spans="2:9">
      <c r="B5" s="234" t="s">
        <v>147</v>
      </c>
      <c r="C5" s="235"/>
      <c r="D5" s="235"/>
      <c r="E5" s="236"/>
      <c r="F5" s="131">
        <v>451448</v>
      </c>
    </row>
    <row r="6" spans="2:9">
      <c r="B6" s="234" t="s">
        <v>148</v>
      </c>
      <c r="C6" s="235"/>
      <c r="D6" s="235"/>
      <c r="E6" s="236"/>
      <c r="F6" s="131">
        <v>42356</v>
      </c>
    </row>
    <row r="7" spans="2:9">
      <c r="B7" s="237" t="s">
        <v>149</v>
      </c>
      <c r="C7" s="238"/>
      <c r="D7" s="238"/>
      <c r="E7" s="239"/>
      <c r="F7" s="131">
        <v>0</v>
      </c>
    </row>
    <row r="8" spans="2:9" ht="15">
      <c r="B8" s="230" t="s">
        <v>158</v>
      </c>
      <c r="C8" s="231"/>
      <c r="D8" s="231"/>
      <c r="E8" s="232"/>
      <c r="F8" s="132">
        <f>SUM(F3:F7)</f>
        <v>8296394</v>
      </c>
    </row>
    <row r="9" spans="2:9" ht="15">
      <c r="B9" s="66"/>
      <c r="C9" s="133"/>
      <c r="D9" s="134"/>
      <c r="E9" s="134"/>
      <c r="F9" s="66"/>
    </row>
    <row r="10" spans="2:9" ht="15.75">
      <c r="B10" s="233" t="s">
        <v>144</v>
      </c>
      <c r="C10" s="212"/>
      <c r="D10" s="212"/>
      <c r="E10" s="212"/>
      <c r="F10" s="212"/>
    </row>
    <row r="11" spans="2:9">
      <c r="B11" s="234" t="s">
        <v>150</v>
      </c>
      <c r="C11" s="235"/>
      <c r="D11" s="235"/>
      <c r="E11" s="236"/>
      <c r="F11" s="135">
        <f>'القسم 3. القوى العاملة'!E10</f>
        <v>1999635</v>
      </c>
    </row>
    <row r="12" spans="2:9">
      <c r="B12" s="234" t="s">
        <v>151</v>
      </c>
      <c r="C12" s="235"/>
      <c r="D12" s="235"/>
      <c r="E12" s="236"/>
      <c r="F12" s="135">
        <f>'القسم 5. تطوير القدرات'!C9+'القسم 5. تطوير القدرات'!C12+'القسم 5. تطوير القدرات'!C15</f>
        <v>0</v>
      </c>
    </row>
    <row r="13" spans="2:9">
      <c r="B13" s="234" t="s">
        <v>202</v>
      </c>
      <c r="C13" s="235"/>
      <c r="D13" s="235"/>
      <c r="E13" s="236"/>
      <c r="F13" s="135">
        <f>'القسم 6. الإهلاك والإطفاء'!C9</f>
        <v>0</v>
      </c>
    </row>
    <row r="14" spans="2:9">
      <c r="B14" s="234" t="s">
        <v>152</v>
      </c>
      <c r="C14" s="235"/>
      <c r="D14" s="235"/>
      <c r="E14" s="236"/>
      <c r="F14" s="131">
        <v>0</v>
      </c>
    </row>
    <row r="15" spans="2:9">
      <c r="B15" s="234" t="s">
        <v>153</v>
      </c>
      <c r="C15" s="235"/>
      <c r="D15" s="235"/>
      <c r="E15" s="236"/>
      <c r="F15" s="131">
        <v>0</v>
      </c>
      <c r="I15" s="130"/>
    </row>
    <row r="16" spans="2:9">
      <c r="B16" s="234" t="s">
        <v>154</v>
      </c>
      <c r="C16" s="235"/>
      <c r="D16" s="235"/>
      <c r="E16" s="236"/>
      <c r="F16" s="131">
        <v>0</v>
      </c>
    </row>
    <row r="17" spans="2:18">
      <c r="B17" s="234" t="s">
        <v>155</v>
      </c>
      <c r="C17" s="235"/>
      <c r="D17" s="235"/>
      <c r="E17" s="236"/>
      <c r="F17" s="131">
        <v>111073</v>
      </c>
    </row>
    <row r="18" spans="2:18">
      <c r="B18" s="234" t="s">
        <v>156</v>
      </c>
      <c r="C18" s="235"/>
      <c r="D18" s="235"/>
      <c r="E18" s="236"/>
      <c r="F18" s="131">
        <v>38928</v>
      </c>
      <c r="R18" s="128"/>
    </row>
    <row r="19" spans="2:18">
      <c r="B19" s="227" t="s">
        <v>157</v>
      </c>
      <c r="C19" s="228"/>
      <c r="D19" s="228"/>
      <c r="E19" s="229"/>
      <c r="F19" s="131">
        <v>0</v>
      </c>
    </row>
    <row r="20" spans="2:18">
      <c r="B20" s="227" t="s">
        <v>157</v>
      </c>
      <c r="C20" s="228"/>
      <c r="D20" s="228"/>
      <c r="E20" s="229"/>
      <c r="F20" s="131">
        <v>0</v>
      </c>
    </row>
    <row r="21" spans="2:18">
      <c r="B21" s="227" t="s">
        <v>157</v>
      </c>
      <c r="C21" s="228"/>
      <c r="D21" s="228"/>
      <c r="E21" s="229"/>
      <c r="F21" s="131">
        <v>0</v>
      </c>
    </row>
    <row r="22" spans="2:18">
      <c r="B22" s="227" t="s">
        <v>157</v>
      </c>
      <c r="C22" s="228"/>
      <c r="D22" s="228"/>
      <c r="E22" s="229"/>
      <c r="F22" s="131">
        <v>0</v>
      </c>
    </row>
    <row r="23" spans="2:18">
      <c r="B23" s="227" t="s">
        <v>157</v>
      </c>
      <c r="C23" s="228"/>
      <c r="D23" s="228"/>
      <c r="E23" s="229"/>
      <c r="F23" s="131">
        <v>0</v>
      </c>
      <c r="J23" s="129"/>
    </row>
    <row r="24" spans="2:18" ht="15">
      <c r="B24" s="240" t="s">
        <v>159</v>
      </c>
      <c r="C24" s="241"/>
      <c r="D24" s="241"/>
      <c r="E24" s="242"/>
      <c r="F24" s="132">
        <f>SUM(F11:F23)</f>
        <v>2149636</v>
      </c>
    </row>
    <row r="25" spans="2:18" ht="15">
      <c r="B25" s="243" t="s">
        <v>160</v>
      </c>
      <c r="C25" s="244"/>
      <c r="D25" s="244"/>
      <c r="E25" s="244"/>
      <c r="F25" s="136">
        <f>F8-F24</f>
        <v>6146758</v>
      </c>
      <c r="G25" s="146" t="str">
        <f>IF(F25='القسم 4. السلع والخدمات'!C9, "","لا تطابق القسم 4")</f>
        <v/>
      </c>
    </row>
  </sheetData>
  <sheetProtection algorithmName="SHA-512" hashValue="ZElmEUDJ1/GrMVaEeewJjnkMJv+wWpYUOWvBXVHjC7RUFLeMDcxud7hB3d+osHvTP8Jcs6qt81iQzYL/0SXaRA==" saltValue="AjTtudwQuORztHZLApxw5g==" spinCount="100000" sheet="1" objects="1" scenarios="1"/>
  <mergeCells count="23">
    <mergeCell ref="B21:E21"/>
    <mergeCell ref="B22:E22"/>
    <mergeCell ref="B23:E23"/>
    <mergeCell ref="B24:E24"/>
    <mergeCell ref="B25:E25"/>
    <mergeCell ref="B2:F2"/>
    <mergeCell ref="B15:E15"/>
    <mergeCell ref="B16:E16"/>
    <mergeCell ref="B17:E17"/>
    <mergeCell ref="B18:E18"/>
    <mergeCell ref="B3:E3"/>
    <mergeCell ref="B4:E4"/>
    <mergeCell ref="B5:E5"/>
    <mergeCell ref="B6:E6"/>
    <mergeCell ref="B7:E7"/>
    <mergeCell ref="B19:E19"/>
    <mergeCell ref="B20:E20"/>
    <mergeCell ref="B8:E8"/>
    <mergeCell ref="B10:F10"/>
    <mergeCell ref="B11:E11"/>
    <mergeCell ref="B12:E12"/>
    <mergeCell ref="B13:E13"/>
    <mergeCell ref="B14:E14"/>
  </mergeCells>
  <printOptions horizontalCentered="1" verticalCentered="1"/>
  <pageMargins left="0.70866141732283472" right="0.70866141732283472" top="0.74803149606299213" bottom="0.74803149606299213" header="0.31496062992125984" footer="0.31496062992125984"/>
  <pageSetup paperSize="9" scale="9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E61"/>
  <sheetViews>
    <sheetView showGridLines="0" rightToLeft="1" topLeftCell="B10" zoomScale="80" zoomScaleNormal="80" workbookViewId="0">
      <selection activeCell="B37" sqref="B37"/>
    </sheetView>
  </sheetViews>
  <sheetFormatPr defaultColWidth="8.75" defaultRowHeight="14.25"/>
  <cols>
    <col min="1" max="1" width="4.375" style="3" customWidth="1"/>
    <col min="2" max="2" width="34.25" style="3" customWidth="1"/>
    <col min="3" max="3" width="24.25" style="3" customWidth="1"/>
    <col min="4" max="4" width="255.375" style="3" bestFit="1" customWidth="1"/>
    <col min="5" max="5" width="66.75" style="3" bestFit="1" customWidth="1"/>
    <col min="6" max="15" width="11.75" style="3" customWidth="1"/>
    <col min="16" max="16384" width="8.75" style="3"/>
  </cols>
  <sheetData>
    <row r="1" spans="2:5" ht="18">
      <c r="B1" s="21" t="s">
        <v>141</v>
      </c>
    </row>
    <row r="2" spans="2:5" ht="15.75">
      <c r="B2" s="245" t="s">
        <v>89</v>
      </c>
      <c r="C2" s="246"/>
      <c r="D2" s="246"/>
      <c r="E2" s="246"/>
    </row>
    <row r="3" spans="2:5">
      <c r="B3" s="84" t="s">
        <v>23</v>
      </c>
      <c r="C3" s="84" t="s">
        <v>24</v>
      </c>
      <c r="D3" s="84" t="s">
        <v>0</v>
      </c>
      <c r="E3" s="85" t="s">
        <v>137</v>
      </c>
    </row>
    <row r="4" spans="2:5" ht="18" customHeight="1">
      <c r="B4" s="86" t="s">
        <v>209</v>
      </c>
      <c r="C4" s="87">
        <v>0.6</v>
      </c>
      <c r="D4" s="88" t="s">
        <v>90</v>
      </c>
      <c r="E4" s="89">
        <v>55</v>
      </c>
    </row>
    <row r="5" spans="2:5" ht="18" customHeight="1">
      <c r="B5" s="86" t="s">
        <v>210</v>
      </c>
      <c r="C5" s="87">
        <v>0.4</v>
      </c>
      <c r="D5" s="88" t="s">
        <v>91</v>
      </c>
      <c r="E5" s="89">
        <v>56</v>
      </c>
    </row>
    <row r="6" spans="2:5" ht="18" customHeight="1">
      <c r="B6" s="86" t="s">
        <v>211</v>
      </c>
      <c r="C6" s="87">
        <v>0.3</v>
      </c>
      <c r="D6" s="88" t="s">
        <v>92</v>
      </c>
      <c r="E6" s="90" t="s">
        <v>93</v>
      </c>
    </row>
    <row r="7" spans="2:5" ht="18" customHeight="1">
      <c r="B7" s="86" t="s">
        <v>212</v>
      </c>
      <c r="C7" s="87">
        <v>0.7</v>
      </c>
      <c r="D7" s="88" t="s">
        <v>94</v>
      </c>
      <c r="E7" s="90" t="s">
        <v>95</v>
      </c>
    </row>
    <row r="8" spans="2:5" ht="18" customHeight="1">
      <c r="B8" s="86" t="s">
        <v>213</v>
      </c>
      <c r="C8" s="87">
        <v>0.5</v>
      </c>
      <c r="D8" s="88" t="s">
        <v>96</v>
      </c>
      <c r="E8" s="90" t="s">
        <v>97</v>
      </c>
    </row>
    <row r="9" spans="2:5" ht="18" customHeight="1">
      <c r="B9" s="86" t="s">
        <v>214</v>
      </c>
      <c r="C9" s="87">
        <v>0.2</v>
      </c>
      <c r="D9" s="88" t="s">
        <v>98</v>
      </c>
      <c r="E9" s="90" t="s">
        <v>97</v>
      </c>
    </row>
    <row r="10" spans="2:5" ht="18" customHeight="1">
      <c r="B10" s="86" t="s">
        <v>215</v>
      </c>
      <c r="C10" s="87">
        <v>0.4</v>
      </c>
      <c r="D10" s="88" t="s">
        <v>99</v>
      </c>
      <c r="E10" s="90" t="s">
        <v>100</v>
      </c>
    </row>
    <row r="11" spans="2:5">
      <c r="B11" s="86" t="s">
        <v>216</v>
      </c>
      <c r="C11" s="87">
        <v>0.35</v>
      </c>
      <c r="D11" s="88" t="s">
        <v>101</v>
      </c>
      <c r="E11" s="90" t="s">
        <v>102</v>
      </c>
    </row>
    <row r="12" spans="2:5">
      <c r="B12" s="86" t="s">
        <v>217</v>
      </c>
      <c r="C12" s="87">
        <v>0.66</v>
      </c>
      <c r="D12" s="88" t="s">
        <v>30</v>
      </c>
      <c r="E12" s="90" t="s">
        <v>103</v>
      </c>
    </row>
    <row r="13" spans="2:5">
      <c r="B13" s="86" t="s">
        <v>218</v>
      </c>
      <c r="C13" s="87">
        <v>0.75</v>
      </c>
      <c r="D13" s="88" t="s">
        <v>31</v>
      </c>
      <c r="E13" s="90" t="s">
        <v>104</v>
      </c>
    </row>
    <row r="14" spans="2:5">
      <c r="B14" s="86" t="s">
        <v>219</v>
      </c>
      <c r="C14" s="87">
        <v>0.28999999999999998</v>
      </c>
      <c r="D14" s="88" t="s">
        <v>105</v>
      </c>
      <c r="E14" s="90" t="s">
        <v>106</v>
      </c>
    </row>
    <row r="15" spans="2:5">
      <c r="B15" s="86" t="s">
        <v>220</v>
      </c>
      <c r="C15" s="87">
        <v>0.69</v>
      </c>
      <c r="D15" s="88" t="s">
        <v>107</v>
      </c>
      <c r="E15" s="90" t="s">
        <v>108</v>
      </c>
    </row>
    <row r="16" spans="2:5" ht="19.5" customHeight="1">
      <c r="B16" s="86" t="s">
        <v>221</v>
      </c>
      <c r="C16" s="87">
        <v>0.4</v>
      </c>
      <c r="D16" s="88" t="s">
        <v>109</v>
      </c>
      <c r="E16" s="90" t="s">
        <v>110</v>
      </c>
    </row>
    <row r="17" spans="2:5">
      <c r="B17" s="86" t="s">
        <v>222</v>
      </c>
      <c r="C17" s="87">
        <v>0.3</v>
      </c>
      <c r="D17" s="88" t="s">
        <v>56</v>
      </c>
      <c r="E17" s="90" t="s">
        <v>111</v>
      </c>
    </row>
    <row r="18" spans="2:5">
      <c r="B18" s="86" t="s">
        <v>223</v>
      </c>
      <c r="C18" s="87">
        <v>0.2</v>
      </c>
      <c r="D18" s="88" t="s">
        <v>57</v>
      </c>
      <c r="E18" s="90" t="s">
        <v>111</v>
      </c>
    </row>
    <row r="19" spans="2:5">
      <c r="B19" s="86" t="s">
        <v>224</v>
      </c>
      <c r="C19" s="87">
        <v>0.3</v>
      </c>
      <c r="D19" s="88" t="s">
        <v>64</v>
      </c>
      <c r="E19" s="90" t="s">
        <v>112</v>
      </c>
    </row>
    <row r="20" spans="2:5">
      <c r="B20" s="86" t="s">
        <v>225</v>
      </c>
      <c r="C20" s="87">
        <v>0.6</v>
      </c>
      <c r="D20" s="88" t="s">
        <v>58</v>
      </c>
      <c r="E20" s="89">
        <v>68102</v>
      </c>
    </row>
    <row r="21" spans="2:5">
      <c r="B21" s="91" t="s">
        <v>226</v>
      </c>
      <c r="C21" s="87">
        <v>0.25</v>
      </c>
      <c r="D21" s="88" t="s">
        <v>113</v>
      </c>
      <c r="E21" s="90" t="s">
        <v>114</v>
      </c>
    </row>
    <row r="22" spans="2:5">
      <c r="B22" s="91" t="s">
        <v>227</v>
      </c>
      <c r="C22" s="87">
        <v>0.45</v>
      </c>
      <c r="D22" s="88" t="s">
        <v>59</v>
      </c>
      <c r="E22" s="90" t="s">
        <v>116</v>
      </c>
    </row>
    <row r="23" spans="2:5">
      <c r="B23" s="86" t="s">
        <v>228</v>
      </c>
      <c r="C23" s="87">
        <v>0.3</v>
      </c>
      <c r="D23" s="88" t="s">
        <v>115</v>
      </c>
      <c r="E23" s="90" t="s">
        <v>117</v>
      </c>
    </row>
    <row r="24" spans="2:5" ht="21.6" customHeight="1">
      <c r="B24" s="86" t="s">
        <v>229</v>
      </c>
      <c r="C24" s="87">
        <v>0.2</v>
      </c>
      <c r="D24" s="88" t="s">
        <v>32</v>
      </c>
      <c r="E24" s="90" t="s">
        <v>118</v>
      </c>
    </row>
    <row r="25" spans="2:5">
      <c r="B25" s="86" t="s">
        <v>230</v>
      </c>
      <c r="C25" s="87">
        <v>0.05</v>
      </c>
      <c r="D25" s="88" t="s">
        <v>42</v>
      </c>
      <c r="E25" s="90" t="s">
        <v>119</v>
      </c>
    </row>
    <row r="26" spans="2:5">
      <c r="B26" s="86" t="s">
        <v>231</v>
      </c>
      <c r="C26" s="87">
        <v>0</v>
      </c>
      <c r="D26" s="88" t="s">
        <v>33</v>
      </c>
      <c r="E26" s="90" t="s">
        <v>119</v>
      </c>
    </row>
    <row r="27" spans="2:5">
      <c r="B27" s="88" t="s">
        <v>232</v>
      </c>
      <c r="C27" s="92">
        <v>0.56999999999999995</v>
      </c>
      <c r="D27" s="88" t="s">
        <v>43</v>
      </c>
      <c r="E27" s="90" t="s">
        <v>120</v>
      </c>
    </row>
    <row r="28" spans="2:5">
      <c r="B28" s="88" t="s">
        <v>233</v>
      </c>
      <c r="C28" s="92">
        <v>0.35</v>
      </c>
      <c r="D28" s="88" t="s">
        <v>121</v>
      </c>
      <c r="E28" s="90" t="s">
        <v>122</v>
      </c>
    </row>
    <row r="29" spans="2:5">
      <c r="B29" s="88" t="s">
        <v>234</v>
      </c>
      <c r="C29" s="92">
        <v>0.5</v>
      </c>
      <c r="D29" s="88" t="s">
        <v>65</v>
      </c>
      <c r="E29" s="90" t="s">
        <v>123</v>
      </c>
    </row>
    <row r="30" spans="2:5" ht="17.100000000000001" customHeight="1">
      <c r="B30" s="88" t="s">
        <v>235</v>
      </c>
      <c r="C30" s="92">
        <v>0.1</v>
      </c>
      <c r="D30" s="88" t="s">
        <v>55</v>
      </c>
      <c r="E30" s="89">
        <v>20</v>
      </c>
    </row>
    <row r="31" spans="2:5">
      <c r="B31" s="88" t="s">
        <v>236</v>
      </c>
      <c r="C31" s="92">
        <v>0.2</v>
      </c>
      <c r="D31" s="88" t="s">
        <v>124</v>
      </c>
      <c r="E31" s="90" t="s">
        <v>125</v>
      </c>
    </row>
    <row r="32" spans="2:5">
      <c r="B32" s="88" t="s">
        <v>237</v>
      </c>
      <c r="C32" s="92">
        <v>0.4</v>
      </c>
      <c r="D32" s="88" t="s">
        <v>66</v>
      </c>
      <c r="E32" s="90" t="s">
        <v>126</v>
      </c>
    </row>
    <row r="33" spans="1:5">
      <c r="B33" s="88" t="s">
        <v>238</v>
      </c>
      <c r="C33" s="92">
        <v>0.34</v>
      </c>
      <c r="D33" s="88" t="s">
        <v>44</v>
      </c>
      <c r="E33" s="90" t="s">
        <v>127</v>
      </c>
    </row>
    <row r="34" spans="1:5">
      <c r="B34" s="88" t="s">
        <v>239</v>
      </c>
      <c r="C34" s="92">
        <v>0.3</v>
      </c>
      <c r="D34" s="88" t="s">
        <v>67</v>
      </c>
      <c r="E34" s="90" t="s">
        <v>128</v>
      </c>
    </row>
    <row r="35" spans="1:5">
      <c r="B35" s="88" t="s">
        <v>240</v>
      </c>
      <c r="C35" s="92">
        <v>0.5</v>
      </c>
      <c r="D35" s="88" t="s">
        <v>46</v>
      </c>
      <c r="E35" s="90" t="s">
        <v>129</v>
      </c>
    </row>
    <row r="36" spans="1:5">
      <c r="B36" s="88" t="s">
        <v>241</v>
      </c>
      <c r="C36" s="92">
        <v>0.6</v>
      </c>
      <c r="D36" s="88" t="s">
        <v>130</v>
      </c>
      <c r="E36" s="89">
        <v>25114</v>
      </c>
    </row>
    <row r="37" spans="1:5">
      <c r="B37" s="86" t="s">
        <v>242</v>
      </c>
      <c r="C37" s="87">
        <v>0.15</v>
      </c>
      <c r="D37" s="88" t="s">
        <v>74</v>
      </c>
      <c r="E37" s="90" t="s">
        <v>138</v>
      </c>
    </row>
    <row r="38" spans="1:5" ht="21" customHeight="1">
      <c r="B38" s="88" t="s">
        <v>243</v>
      </c>
      <c r="C38" s="92">
        <v>0.22</v>
      </c>
      <c r="D38" s="88" t="s">
        <v>45</v>
      </c>
      <c r="E38" s="90" t="s">
        <v>139</v>
      </c>
    </row>
    <row r="39" spans="1:5" ht="21.6" customHeight="1">
      <c r="B39" s="88" t="s">
        <v>244</v>
      </c>
      <c r="C39" s="92">
        <v>0.7</v>
      </c>
      <c r="D39" s="88" t="s">
        <v>54</v>
      </c>
      <c r="E39" s="90" t="s">
        <v>131</v>
      </c>
    </row>
    <row r="40" spans="1:5">
      <c r="B40" s="88" t="s">
        <v>245</v>
      </c>
      <c r="C40" s="92">
        <v>0.05</v>
      </c>
      <c r="D40" s="88" t="s">
        <v>34</v>
      </c>
      <c r="E40" s="90" t="s">
        <v>132</v>
      </c>
    </row>
    <row r="41" spans="1:5" ht="19.5" customHeight="1">
      <c r="B41" s="88" t="s">
        <v>246</v>
      </c>
      <c r="C41" s="92">
        <v>0.5</v>
      </c>
      <c r="D41" s="88" t="s">
        <v>53</v>
      </c>
      <c r="E41" s="90" t="s">
        <v>133</v>
      </c>
    </row>
    <row r="42" spans="1:5">
      <c r="B42" s="88" t="s">
        <v>247</v>
      </c>
      <c r="C42" s="92">
        <v>0</v>
      </c>
      <c r="D42" s="88" t="s">
        <v>62</v>
      </c>
      <c r="E42" s="90" t="s">
        <v>119</v>
      </c>
    </row>
    <row r="43" spans="1:5">
      <c r="A43" s="127"/>
      <c r="B43" s="126" t="s">
        <v>142</v>
      </c>
      <c r="C43" s="93"/>
      <c r="D43" s="93"/>
      <c r="E43" s="94"/>
    </row>
    <row r="44" spans="1:5">
      <c r="B44" s="95"/>
      <c r="C44" s="95"/>
      <c r="D44" s="95"/>
      <c r="E44" s="95"/>
    </row>
    <row r="45" spans="1:5">
      <c r="B45" s="95"/>
      <c r="C45" s="95"/>
      <c r="D45" s="95"/>
      <c r="E45" s="95"/>
    </row>
    <row r="46" spans="1:5">
      <c r="B46" s="95"/>
      <c r="C46" s="95"/>
      <c r="D46" s="95"/>
      <c r="E46" s="95"/>
    </row>
    <row r="47" spans="1:5">
      <c r="B47" s="95"/>
      <c r="C47" s="95"/>
      <c r="D47" s="95"/>
      <c r="E47" s="95"/>
    </row>
    <row r="48" spans="1:5">
      <c r="B48" s="95"/>
      <c r="C48" s="95"/>
      <c r="D48" s="95"/>
      <c r="E48" s="95"/>
    </row>
    <row r="49" spans="2:5">
      <c r="B49" s="95"/>
      <c r="C49" s="95"/>
      <c r="D49" s="95"/>
      <c r="E49" s="95"/>
    </row>
    <row r="50" spans="2:5">
      <c r="B50" s="95"/>
      <c r="C50" s="95"/>
      <c r="D50" s="95"/>
      <c r="E50" s="95"/>
    </row>
    <row r="51" spans="2:5">
      <c r="B51" s="95"/>
      <c r="C51" s="95"/>
      <c r="D51" s="95"/>
      <c r="E51" s="95"/>
    </row>
    <row r="52" spans="2:5">
      <c r="B52" s="95"/>
      <c r="C52" s="95"/>
      <c r="D52" s="95"/>
      <c r="E52" s="95"/>
    </row>
    <row r="53" spans="2:5">
      <c r="B53" s="95"/>
      <c r="C53" s="95"/>
      <c r="D53" s="95"/>
      <c r="E53" s="95"/>
    </row>
    <row r="54" spans="2:5">
      <c r="B54" s="95"/>
      <c r="C54" s="95"/>
      <c r="D54" s="95"/>
      <c r="E54" s="95"/>
    </row>
    <row r="55" spans="2:5">
      <c r="B55" s="95"/>
      <c r="C55" s="95"/>
      <c r="D55" s="95"/>
      <c r="E55" s="95"/>
    </row>
    <row r="56" spans="2:5">
      <c r="B56" s="95"/>
      <c r="C56" s="95"/>
      <c r="D56" s="95"/>
      <c r="E56" s="95"/>
    </row>
    <row r="57" spans="2:5">
      <c r="B57" s="95"/>
      <c r="C57" s="95"/>
      <c r="D57" s="95"/>
      <c r="E57" s="95"/>
    </row>
    <row r="58" spans="2:5">
      <c r="B58" s="95"/>
      <c r="C58" s="95"/>
      <c r="D58" s="95"/>
      <c r="E58" s="95"/>
    </row>
    <row r="59" spans="2:5">
      <c r="B59" s="95"/>
      <c r="C59" s="95"/>
      <c r="D59" s="95"/>
      <c r="E59" s="95"/>
    </row>
    <row r="60" spans="2:5">
      <c r="B60" s="95"/>
      <c r="C60" s="95"/>
      <c r="D60" s="95"/>
      <c r="E60" s="95"/>
    </row>
    <row r="61" spans="2:5">
      <c r="B61" s="95"/>
      <c r="C61" s="95"/>
      <c r="D61" s="95"/>
      <c r="E61" s="95"/>
    </row>
  </sheetData>
  <sheetProtection algorithmName="SHA-512" hashValue="3NjTI1K6bS6YZejoARvQXUe2jYUOX6RMt9JxMdVdzBO6TVSJVt5rR38tahSWFuFGMwqIiYQEAu+I9xyY30tl1A==" saltValue="WEL1he5Kknrmaw+zysv59w==" spinCount="100000" sheet="1" objects="1" scenarios="1" formatCells="0" formatColumns="0" formatRows="0"/>
  <mergeCells count="1">
    <mergeCell ref="B2:E2"/>
  </mergeCells>
  <hyperlinks>
    <hyperlink ref="B43" r:id="rId1" display="1. International Standard Industrial Classification" xr:uid="{00000000-0004-0000-0800-000000000000}"/>
  </hyperlinks>
  <pageMargins left="0.7" right="0.7" top="0.75" bottom="0.75" header="0.3" footer="0.3"/>
  <pageSetup paperSize="9" orientation="portrait" r:id="rId2"/>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1472662e-cd8d-4c76-8522-3a324fe1f54e" origin="userSelected">
  <element uid="c2c9ae71-cbcf-429f-b25d-9bcd65dc36b6" value=""/>
</sisl>
</file>

<file path=customXml/itemProps1.xml><?xml version="1.0" encoding="utf-8"?>
<ds:datastoreItem xmlns:ds="http://schemas.openxmlformats.org/officeDocument/2006/customXml" ds:itemID="{5406C1B2-04F2-4B31-85BC-29FAF63C5ED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9</vt:i4>
      </vt:variant>
      <vt:variant>
        <vt:lpstr>النطاقات المسماة</vt:lpstr>
      </vt:variant>
      <vt:variant>
        <vt:i4>8</vt:i4>
      </vt:variant>
    </vt:vector>
  </HeadingPairs>
  <TitlesOfParts>
    <vt:vector size="17" baseType="lpstr">
      <vt:lpstr>نظرة عامة</vt:lpstr>
      <vt:lpstr>القسم 1. معلومات المنشأة</vt:lpstr>
      <vt:lpstr>القسم2.تقييم نسبةالمحتوى المحلي</vt:lpstr>
      <vt:lpstr>القسم 3. القوى العاملة</vt:lpstr>
      <vt:lpstr>القسم 4. السلع والخدمات</vt:lpstr>
      <vt:lpstr>القسم 5. تطوير القدرات</vt:lpstr>
      <vt:lpstr>القسم 6. الإهلاك والإطفاء</vt:lpstr>
      <vt:lpstr>الملحق أ</vt:lpstr>
      <vt:lpstr>الملحق ب</vt:lpstr>
      <vt:lpstr>'القسم 1. معلومات المنشأة'!Print_Area</vt:lpstr>
      <vt:lpstr>'القسم 3. القوى العاملة'!Print_Area</vt:lpstr>
      <vt:lpstr>'القسم 4. السلع والخدمات'!Print_Area</vt:lpstr>
      <vt:lpstr>'القسم 5. تطوير القدرات'!Print_Area</vt:lpstr>
      <vt:lpstr>'القسم 6. الإهلاك والإطفاء'!Print_Area</vt:lpstr>
      <vt:lpstr>'القسم2.تقييم نسبةالمحتوى المحلي'!Print_Area</vt:lpstr>
      <vt:lpstr>'الملحق أ'!Print_Area</vt:lpstr>
      <vt:lpstr>'نظرة عامة'!Print_Area</vt:lpstr>
    </vt:vector>
  </TitlesOfParts>
  <Company>The Boston Consulting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halsuhebany@lcgpa.gov.sa</dc:creator>
  <cp:lastModifiedBy>b.abdalla@sacadfirm-sys.com</cp:lastModifiedBy>
  <cp:lastPrinted>2024-10-22T06:14:15Z</cp:lastPrinted>
  <dcterms:created xsi:type="dcterms:W3CDTF">2017-06-19T08:29:53Z</dcterms:created>
  <dcterms:modified xsi:type="dcterms:W3CDTF">2024-10-22T06:14:46Z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IndexRef">
    <vt:lpwstr>1a9b364e-d84a-4102-9a2b-f62cb731b5d4</vt:lpwstr>
  </property>
  <property fmtid="{D5CDD505-2E9C-101B-9397-08002B2CF9AE}" pid="4" name="bjSaver">
    <vt:lpwstr>uOMm0A6D+JmD1V/lD3PE3U8A7q5vgfmI</vt:lpwstr>
  </property>
  <property fmtid="{D5CDD505-2E9C-101B-9397-08002B2CF9AE}" pid="5" name="bjDocumentLabelXML">
    <vt:lpwstr>&lt;?xml version="1.0" encoding="us-ascii"?&gt;&lt;sisl xmlns:xsd="http://www.w3.org/2001/XMLSchema" xmlns:xsi="http://www.w3.org/2001/XMLSchema-instance" sislVersion="0" policy="1472662e-cd8d-4c76-8522-3a324fe1f54e" origin="userSelected" xmlns="http://www.boldonj</vt:lpwstr>
  </property>
  <property fmtid="{D5CDD505-2E9C-101B-9397-08002B2CF9AE}" pid="6" name="bjDocumentLabelXML-0">
    <vt:lpwstr>ames.com/2008/01/sie/internal/label"&gt;&lt;element uid="c2c9ae71-cbcf-429f-b25d-9bcd65dc36b6" value="" /&gt;&lt;/sisl&gt;</vt:lpwstr>
  </property>
  <property fmtid="{D5CDD505-2E9C-101B-9397-08002B2CF9AE}" pid="7" name="bjDocumentSecurityLabel">
    <vt:lpwstr>Your Marking Format here</vt:lpwstr>
  </property>
  <property fmtid="{D5CDD505-2E9C-101B-9397-08002B2CF9AE}" pid="8" name="bjClsUserRVM">
    <vt:lpwstr>[]</vt:lpwstr>
  </property>
  <property fmtid="{D5CDD505-2E9C-101B-9397-08002B2CF9AE}" pid="9" name="bjCentreHeaderLabel-first">
    <vt:lpwstr>&amp;"Times New Roman,Regular"&amp;12&amp;KFFCC00Confidential - مقيّد</vt:lpwstr>
  </property>
  <property fmtid="{D5CDD505-2E9C-101B-9397-08002B2CF9AE}" pid="10" name="bjCentreHeaderLabel-even">
    <vt:lpwstr>&amp;"Times New Roman,Regular"&amp;12&amp;KFFCC00Confidential - مقيّد</vt:lpwstr>
  </property>
  <property fmtid="{D5CDD505-2E9C-101B-9397-08002B2CF9AE}" pid="11" name="bjCentreHeaderLabel">
    <vt:lpwstr>&amp;"Times New Roman,Regular"&amp;12&amp;KFFCC00Confidential - مقيّد</vt:lpwstr>
  </property>
</Properties>
</file>